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unicreditgroup.ba\files\RiF_Izvjestavanje\3_Lokalno_regulatorno_izvještavanje\KOMISIJA_ZA_VRIJEDNOSNE_PAPIRE\OEI_BA\2026\EOI_BA 06 2026\"/>
    </mc:Choice>
  </mc:AlternateContent>
  <xr:revisionPtr revIDLastSave="0" documentId="13_ncr:1_{9D7BBB33-5501-43E2-8B02-503BDBF55A0E}" xr6:coauthVersionLast="47" xr6:coauthVersionMax="47" xr10:uidLastSave="{00000000-0000-0000-0000-000000000000}"/>
  <bookViews>
    <workbookView xWindow="-108" yWindow="-108" windowWidth="30936" windowHeight="16776" xr2:uid="{64D9BF60-E211-4161-A067-AFB6B4AF2863}"/>
  </bookViews>
  <sheets>
    <sheet name="OP" sheetId="5" r:id="rId1"/>
    <sheet name="BS" sheetId="1" r:id="rId2"/>
    <sheet name="VBE" sheetId="3" r:id="rId3"/>
    <sheet name="ITG" sheetId="4" r:id="rId4"/>
    <sheet name="BU" sheetId="2" r:id="rId5"/>
    <sheet name="IPK" sheetId="6" r:id="rId6"/>
    <sheet name="ZB" sheetId="7" r:id="rId7"/>
  </sheets>
  <externalReferences>
    <externalReference r:id="rId8"/>
    <externalReference r:id="rId9"/>
    <externalReference r:id="rId10"/>
    <externalReference r:id="rId11"/>
  </externalReferences>
  <definedNames>
    <definedName name="Grad">#REF!</definedName>
    <definedName name="Kanton">#REF!</definedName>
    <definedName name="OblikPreduzeca" localSheetId="0" hidden="1">'[1]#Konverter'!$AA$2:$AA$6</definedName>
    <definedName name="OblikPreduzeca" localSheetId="6" hidden="1">'[1]#Konverter'!$AA$2:$AA$6</definedName>
    <definedName name="OblikPreduzeca">#REF!</definedName>
    <definedName name="Opstina" localSheetId="0" hidden="1">'[1]#Konverter'!$E$2:$E$80</definedName>
    <definedName name="Opstina" localSheetId="6" hidden="1">'[1]#Konverter'!$E$2:$E$80</definedName>
    <definedName name="Opstina">#REF!</definedName>
    <definedName name="TipIzvjestaja" localSheetId="5" hidden="1">'[1]#Konverter'!$AF$2:$AF$33</definedName>
    <definedName name="TipIzvjestaja" localSheetId="0" hidden="1">'[1]#Konverter'!$AF$2:$AF$33</definedName>
    <definedName name="TipIzvjestaja" localSheetId="6" hidden="1">'[1]#Konverter'!$AF$2:$AF$33</definedName>
    <definedName name="TipIzvjestaja">'[2]#Konverter'!$AF$2:$AF$33</definedName>
    <definedName name="TZ">'[3]#Konverter'!$S$2:$S$6</definedName>
    <definedName name="Velicina" localSheetId="0" hidden="1">'[1]#Konverter'!$AH$2:$AH$4</definedName>
    <definedName name="Velicina" localSheetId="6" hidden="1">'[1]#Konverter'!$AH$2:$AH$4</definedName>
    <definedName name="Velicina">#REF!</definedName>
    <definedName name="VerzijaIzvjestaj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" i="3" l="1"/>
  <c r="Q24" i="3"/>
  <c r="Q21" i="3"/>
  <c r="Q19" i="3"/>
  <c r="Q18" i="3"/>
  <c r="C52" i="7" l="1"/>
  <c r="U56" i="6"/>
  <c r="E101" i="4"/>
  <c r="E118" i="2"/>
  <c r="M32" i="3"/>
  <c r="I110" i="1"/>
  <c r="AH52" i="7"/>
  <c r="C9" i="7"/>
  <c r="C7" i="7"/>
  <c r="C5" i="7"/>
  <c r="C3" i="7"/>
  <c r="C1" i="7"/>
  <c r="V9" i="6"/>
  <c r="V7" i="6"/>
  <c r="V5" i="6"/>
  <c r="V3" i="6"/>
  <c r="V1" i="6"/>
  <c r="AG56" i="6"/>
  <c r="K101" i="4"/>
  <c r="J118" i="2"/>
  <c r="T32" i="3"/>
  <c r="N110" i="1"/>
  <c r="B16" i="7"/>
  <c r="B49" i="7" s="1"/>
  <c r="B50" i="7" s="1"/>
  <c r="AE50" i="6"/>
  <c r="AG50" i="6" s="1"/>
  <c r="T50" i="6" s="1"/>
  <c r="S50" i="6"/>
  <c r="Q50" i="6"/>
  <c r="P50" i="6"/>
  <c r="O50" i="6"/>
  <c r="N50" i="6"/>
  <c r="M50" i="6"/>
  <c r="L50" i="6"/>
  <c r="K50" i="6"/>
  <c r="AE49" i="6"/>
  <c r="AG49" i="6" s="1"/>
  <c r="T49" i="6" s="1"/>
  <c r="S49" i="6"/>
  <c r="Q49" i="6"/>
  <c r="P49" i="6"/>
  <c r="O49" i="6"/>
  <c r="N49" i="6"/>
  <c r="M49" i="6"/>
  <c r="L49" i="6"/>
  <c r="K49" i="6"/>
  <c r="AE48" i="6"/>
  <c r="AG48" i="6" s="1"/>
  <c r="T48" i="6" s="1"/>
  <c r="S48" i="6"/>
  <c r="R48" i="6"/>
  <c r="Q48" i="6"/>
  <c r="P48" i="6"/>
  <c r="O48" i="6"/>
  <c r="N48" i="6"/>
  <c r="M48" i="6"/>
  <c r="L48" i="6"/>
  <c r="K48" i="6"/>
  <c r="AE47" i="6"/>
  <c r="AG47" i="6" s="1"/>
  <c r="T47" i="6" s="1"/>
  <c r="S47" i="6"/>
  <c r="Q47" i="6"/>
  <c r="P47" i="6"/>
  <c r="O47" i="6"/>
  <c r="N47" i="6"/>
  <c r="M47" i="6"/>
  <c r="L47" i="6"/>
  <c r="K47" i="6"/>
  <c r="AE46" i="6"/>
  <c r="R46" i="6" s="1"/>
  <c r="S46" i="6"/>
  <c r="Q46" i="6"/>
  <c r="P46" i="6"/>
  <c r="O46" i="6"/>
  <c r="N46" i="6"/>
  <c r="M46" i="6"/>
  <c r="L46" i="6"/>
  <c r="K46" i="6"/>
  <c r="AF44" i="6"/>
  <c r="AD44" i="6"/>
  <c r="Q44" i="6" s="1"/>
  <c r="AC44" i="6"/>
  <c r="AB44" i="6"/>
  <c r="O44" i="6" s="1"/>
  <c r="AA44" i="6"/>
  <c r="N44" i="6" s="1"/>
  <c r="Z44" i="6"/>
  <c r="M44" i="6" s="1"/>
  <c r="Y44" i="6"/>
  <c r="L44" i="6" s="1"/>
  <c r="X44" i="6"/>
  <c r="K44" i="6" s="1"/>
  <c r="S44" i="6"/>
  <c r="AE43" i="6"/>
  <c r="AG43" i="6" s="1"/>
  <c r="T43" i="6" s="1"/>
  <c r="S43" i="6"/>
  <c r="Q43" i="6"/>
  <c r="P43" i="6"/>
  <c r="O43" i="6"/>
  <c r="N43" i="6"/>
  <c r="M43" i="6"/>
  <c r="L43" i="6"/>
  <c r="K43" i="6"/>
  <c r="AE42" i="6"/>
  <c r="AG42" i="6" s="1"/>
  <c r="T42" i="6" s="1"/>
  <c r="S42" i="6"/>
  <c r="Q42" i="6"/>
  <c r="P42" i="6"/>
  <c r="O42" i="6"/>
  <c r="N42" i="6"/>
  <c r="M42" i="6"/>
  <c r="L42" i="6"/>
  <c r="K42" i="6"/>
  <c r="AE39" i="6"/>
  <c r="R39" i="6" s="1"/>
  <c r="S39" i="6"/>
  <c r="Q39" i="6"/>
  <c r="P39" i="6"/>
  <c r="O39" i="6"/>
  <c r="N39" i="6"/>
  <c r="M39" i="6"/>
  <c r="L39" i="6"/>
  <c r="K39" i="6"/>
  <c r="AE38" i="6"/>
  <c r="AG38" i="6" s="1"/>
  <c r="T38" i="6" s="1"/>
  <c r="S38" i="6"/>
  <c r="Q38" i="6"/>
  <c r="P38" i="6"/>
  <c r="O38" i="6"/>
  <c r="N38" i="6"/>
  <c r="M38" i="6"/>
  <c r="L38" i="6"/>
  <c r="K38" i="6"/>
  <c r="AE34" i="6"/>
  <c r="R34" i="6" s="1"/>
  <c r="S34" i="6"/>
  <c r="Q34" i="6"/>
  <c r="P34" i="6"/>
  <c r="O34" i="6"/>
  <c r="N34" i="6"/>
  <c r="M34" i="6"/>
  <c r="L34" i="6"/>
  <c r="K34" i="6"/>
  <c r="AE33" i="6"/>
  <c r="R33" i="6" s="1"/>
  <c r="S33" i="6"/>
  <c r="Q33" i="6"/>
  <c r="P33" i="6"/>
  <c r="O33" i="6"/>
  <c r="N33" i="6"/>
  <c r="M33" i="6"/>
  <c r="L33" i="6"/>
  <c r="K33" i="6"/>
  <c r="AE32" i="6"/>
  <c r="AG32" i="6" s="1"/>
  <c r="T32" i="6" s="1"/>
  <c r="S32" i="6"/>
  <c r="Q32" i="6"/>
  <c r="P32" i="6"/>
  <c r="O32" i="6"/>
  <c r="N32" i="6"/>
  <c r="M32" i="6"/>
  <c r="L32" i="6"/>
  <c r="K32" i="6"/>
  <c r="AE31" i="6"/>
  <c r="AG31" i="6" s="1"/>
  <c r="T31" i="6" s="1"/>
  <c r="S31" i="6"/>
  <c r="R31" i="6"/>
  <c r="Q31" i="6"/>
  <c r="P31" i="6"/>
  <c r="O31" i="6"/>
  <c r="N31" i="6"/>
  <c r="M31" i="6"/>
  <c r="L31" i="6"/>
  <c r="K31" i="6"/>
  <c r="AE30" i="6"/>
  <c r="AG30" i="6" s="1"/>
  <c r="T30" i="6" s="1"/>
  <c r="S30" i="6"/>
  <c r="R30" i="6"/>
  <c r="Q30" i="6"/>
  <c r="P30" i="6"/>
  <c r="O30" i="6"/>
  <c r="N30" i="6"/>
  <c r="M30" i="6"/>
  <c r="L30" i="6"/>
  <c r="K30" i="6"/>
  <c r="AF28" i="6"/>
  <c r="S28" i="6" s="1"/>
  <c r="AD28" i="6"/>
  <c r="Q28" i="6" s="1"/>
  <c r="AC28" i="6"/>
  <c r="AB28" i="6"/>
  <c r="O28" i="6" s="1"/>
  <c r="AA28" i="6"/>
  <c r="N28" i="6" s="1"/>
  <c r="Z28" i="6"/>
  <c r="M28" i="6" s="1"/>
  <c r="Y28" i="6"/>
  <c r="L28" i="6" s="1"/>
  <c r="X28" i="6"/>
  <c r="K28" i="6" s="1"/>
  <c r="AE27" i="6"/>
  <c r="AG27" i="6" s="1"/>
  <c r="T27" i="6" s="1"/>
  <c r="S27" i="6"/>
  <c r="R27" i="6"/>
  <c r="Q27" i="6"/>
  <c r="P27" i="6"/>
  <c r="O27" i="6"/>
  <c r="N27" i="6"/>
  <c r="M27" i="6"/>
  <c r="L27" i="6"/>
  <c r="K27" i="6"/>
  <c r="AE26" i="6"/>
  <c r="AG26" i="6" s="1"/>
  <c r="T26" i="6" s="1"/>
  <c r="S26" i="6"/>
  <c r="Q26" i="6"/>
  <c r="P26" i="6"/>
  <c r="O26" i="6"/>
  <c r="N26" i="6"/>
  <c r="M26" i="6"/>
  <c r="L26" i="6"/>
  <c r="K26" i="6"/>
  <c r="AF24" i="6"/>
  <c r="AD24" i="6"/>
  <c r="AC24" i="6"/>
  <c r="P24" i="6" s="1"/>
  <c r="AB24" i="6"/>
  <c r="AB36" i="6" s="1"/>
  <c r="O36" i="6" s="1"/>
  <c r="AA24" i="6"/>
  <c r="N24" i="6" s="1"/>
  <c r="Z24" i="6"/>
  <c r="Y24" i="6"/>
  <c r="X24" i="6"/>
  <c r="K24" i="6" s="1"/>
  <c r="AE23" i="6"/>
  <c r="AG23" i="6" s="1"/>
  <c r="T23" i="6" s="1"/>
  <c r="S23" i="6"/>
  <c r="R23" i="6"/>
  <c r="Q23" i="6"/>
  <c r="P23" i="6"/>
  <c r="O23" i="6"/>
  <c r="N23" i="6"/>
  <c r="M23" i="6"/>
  <c r="L23" i="6"/>
  <c r="K23" i="6"/>
  <c r="AE22" i="6"/>
  <c r="AG22" i="6" s="1"/>
  <c r="T22" i="6" s="1"/>
  <c r="S22" i="6"/>
  <c r="Q22" i="6"/>
  <c r="P22" i="6"/>
  <c r="O22" i="6"/>
  <c r="N22" i="6"/>
  <c r="M22" i="6"/>
  <c r="L22" i="6"/>
  <c r="K22" i="6"/>
  <c r="AE21" i="6"/>
  <c r="R21" i="6" s="1"/>
  <c r="S21" i="6"/>
  <c r="Q21" i="6"/>
  <c r="P21" i="6"/>
  <c r="O21" i="6"/>
  <c r="N21" i="6"/>
  <c r="M21" i="6"/>
  <c r="L21" i="6"/>
  <c r="K21" i="6"/>
  <c r="AD36" i="6" l="1"/>
  <c r="Q36" i="6" s="1"/>
  <c r="R47" i="6"/>
  <c r="O24" i="6"/>
  <c r="R43" i="6"/>
  <c r="AG39" i="6"/>
  <c r="T39" i="6" s="1"/>
  <c r="AG21" i="6"/>
  <c r="T21" i="6" s="1"/>
  <c r="R49" i="6"/>
  <c r="R32" i="6"/>
  <c r="R50" i="6"/>
  <c r="AG46" i="6"/>
  <c r="T46" i="6" s="1"/>
  <c r="R22" i="6"/>
  <c r="R42" i="6"/>
  <c r="AG33" i="6"/>
  <c r="T33" i="6" s="1"/>
  <c r="AF36" i="6"/>
  <c r="AF40" i="6" s="1"/>
  <c r="AG34" i="6"/>
  <c r="T34" i="6" s="1"/>
  <c r="R38" i="6"/>
  <c r="AE44" i="6"/>
  <c r="AG44" i="6" s="1"/>
  <c r="T44" i="6" s="1"/>
  <c r="Z36" i="6"/>
  <c r="M36" i="6" s="1"/>
  <c r="AE28" i="6"/>
  <c r="AG28" i="6" s="1"/>
  <c r="T28" i="6" s="1"/>
  <c r="Y36" i="6"/>
  <c r="Y40" i="6" s="1"/>
  <c r="AA36" i="6"/>
  <c r="N36" i="6" s="1"/>
  <c r="R26" i="6"/>
  <c r="L24" i="6"/>
  <c r="P28" i="6"/>
  <c r="P44" i="6"/>
  <c r="M24" i="6"/>
  <c r="X36" i="6"/>
  <c r="AB40" i="6"/>
  <c r="AE24" i="6"/>
  <c r="Q24" i="6"/>
  <c r="AC36" i="6"/>
  <c r="S24" i="6"/>
  <c r="B9" i="5"/>
  <c r="B52" i="5" s="1"/>
  <c r="B53" i="5" s="1"/>
  <c r="K78" i="4"/>
  <c r="J78" i="4"/>
  <c r="K38" i="4"/>
  <c r="J38" i="4"/>
  <c r="J90" i="2"/>
  <c r="I90" i="2"/>
  <c r="J59" i="2"/>
  <c r="I59" i="2"/>
  <c r="J31" i="2"/>
  <c r="I31" i="2"/>
  <c r="AD40" i="6" l="1"/>
  <c r="R44" i="6"/>
  <c r="AA40" i="6"/>
  <c r="AA52" i="6" s="1"/>
  <c r="N52" i="6" s="1"/>
  <c r="Z40" i="6"/>
  <c r="M40" i="6" s="1"/>
  <c r="R28" i="6"/>
  <c r="L36" i="6"/>
  <c r="S36" i="6"/>
  <c r="P36" i="6"/>
  <c r="AC40" i="6"/>
  <c r="Y52" i="6"/>
  <c r="L52" i="6" s="1"/>
  <c r="L40" i="6"/>
  <c r="AG24" i="6"/>
  <c r="T24" i="6" s="1"/>
  <c r="R24" i="6"/>
  <c r="AB52" i="6"/>
  <c r="O52" i="6" s="1"/>
  <c r="O40" i="6"/>
  <c r="X40" i="6"/>
  <c r="AE36" i="6"/>
  <c r="K36" i="6"/>
  <c r="AF52" i="6"/>
  <c r="S52" i="6" s="1"/>
  <c r="S40" i="6"/>
  <c r="AD52" i="6"/>
  <c r="Q52" i="6" s="1"/>
  <c r="Q40" i="6"/>
  <c r="Z52" i="6"/>
  <c r="M52" i="6" s="1"/>
  <c r="E9" i="4"/>
  <c r="E7" i="4"/>
  <c r="E5" i="4"/>
  <c r="E3" i="4"/>
  <c r="E1" i="4"/>
  <c r="M9" i="3"/>
  <c r="M7" i="3"/>
  <c r="M5" i="3"/>
  <c r="M3" i="3"/>
  <c r="M1" i="3"/>
  <c r="E9" i="2"/>
  <c r="E7" i="2"/>
  <c r="E5" i="2"/>
  <c r="E3" i="2"/>
  <c r="E1" i="2"/>
  <c r="K99" i="4"/>
  <c r="E99" i="4"/>
  <c r="D95" i="4"/>
  <c r="C95" i="4"/>
  <c r="D94" i="4"/>
  <c r="C94" i="4"/>
  <c r="K92" i="4"/>
  <c r="D92" i="4" s="1"/>
  <c r="J92" i="4"/>
  <c r="C92" i="4" s="1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5" i="4"/>
  <c r="C75" i="4"/>
  <c r="D74" i="4"/>
  <c r="C74" i="4"/>
  <c r="D73" i="4"/>
  <c r="C73" i="4"/>
  <c r="D72" i="4"/>
  <c r="C72" i="4"/>
  <c r="D71" i="4"/>
  <c r="C71" i="4"/>
  <c r="K70" i="4" a="1"/>
  <c r="K70" i="4" s="1"/>
  <c r="D70" i="4" s="1"/>
  <c r="J70" i="4" a="1"/>
  <c r="J70" i="4" s="1"/>
  <c r="C70" i="4" s="1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4" i="4"/>
  <c r="C34" i="4"/>
  <c r="D33" i="4"/>
  <c r="C33" i="4"/>
  <c r="D32" i="4"/>
  <c r="C32" i="4"/>
  <c r="K31" i="4" a="1"/>
  <c r="K31" i="4" s="1"/>
  <c r="J31" i="4" a="1"/>
  <c r="J31" i="4" s="1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E14" i="4"/>
  <c r="K7" i="4"/>
  <c r="T30" i="3"/>
  <c r="M30" i="3"/>
  <c r="L27" i="3"/>
  <c r="K27" i="3"/>
  <c r="J27" i="3"/>
  <c r="I27" i="3"/>
  <c r="H27" i="3"/>
  <c r="G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T23" i="3" a="1"/>
  <c r="T23" i="3" s="1"/>
  <c r="L23" i="3" s="1"/>
  <c r="S23" i="3" a="1"/>
  <c r="S23" i="3" s="1"/>
  <c r="K23" i="3" s="1"/>
  <c r="R23" i="3" a="1"/>
  <c r="R23" i="3" s="1"/>
  <c r="J23" i="3" s="1"/>
  <c r="Q23" i="3" a="1"/>
  <c r="Q23" i="3" s="1"/>
  <c r="I23" i="3" s="1"/>
  <c r="P23" i="3" a="1"/>
  <c r="P23" i="3" s="1"/>
  <c r="H23" i="3" s="1"/>
  <c r="O23" i="3" a="1"/>
  <c r="O23" i="3" s="1"/>
  <c r="G23" i="3" s="1"/>
  <c r="L22" i="3"/>
  <c r="K22" i="3"/>
  <c r="J22" i="3"/>
  <c r="I22" i="3"/>
  <c r="H22" i="3"/>
  <c r="G22" i="3"/>
  <c r="L21" i="3"/>
  <c r="K21" i="3"/>
  <c r="J21" i="3"/>
  <c r="I21" i="3"/>
  <c r="H21" i="3"/>
  <c r="G21" i="3"/>
  <c r="T20" i="3" a="1"/>
  <c r="T20" i="3" s="1"/>
  <c r="T28" i="3" s="1"/>
  <c r="L28" i="3" s="1"/>
  <c r="S20" i="3" a="1"/>
  <c r="S20" i="3" s="1"/>
  <c r="R20" i="3" a="1"/>
  <c r="R20" i="3" s="1"/>
  <c r="J20" i="3" s="1"/>
  <c r="Q20" i="3" a="1"/>
  <c r="Q20" i="3" s="1"/>
  <c r="P20" i="3" a="1"/>
  <c r="P20" i="3" s="1"/>
  <c r="O20" i="3" a="1"/>
  <c r="O20" i="3" s="1"/>
  <c r="L19" i="3"/>
  <c r="K19" i="3"/>
  <c r="J19" i="3"/>
  <c r="I19" i="3"/>
  <c r="H19" i="3"/>
  <c r="G19" i="3"/>
  <c r="L18" i="3"/>
  <c r="K18" i="3"/>
  <c r="J18" i="3"/>
  <c r="I18" i="3"/>
  <c r="H18" i="3"/>
  <c r="G18" i="3"/>
  <c r="M14" i="3"/>
  <c r="T7" i="3"/>
  <c r="D115" i="2"/>
  <c r="C115" i="2"/>
  <c r="D114" i="2"/>
  <c r="C114" i="2"/>
  <c r="D113" i="2"/>
  <c r="C113" i="2"/>
  <c r="D112" i="2"/>
  <c r="C112" i="2"/>
  <c r="D111" i="2"/>
  <c r="C111" i="2"/>
  <c r="D110" i="2"/>
  <c r="C110" i="2"/>
  <c r="D109" i="2"/>
  <c r="C109" i="2"/>
  <c r="D108" i="2"/>
  <c r="C108" i="2"/>
  <c r="D107" i="2"/>
  <c r="C107" i="2"/>
  <c r="D104" i="2"/>
  <c r="C104" i="2"/>
  <c r="D103" i="2"/>
  <c r="C103" i="2"/>
  <c r="D102" i="2"/>
  <c r="C102" i="2"/>
  <c r="D101" i="2"/>
  <c r="C101" i="2"/>
  <c r="D100" i="2"/>
  <c r="C100" i="2"/>
  <c r="D99" i="2"/>
  <c r="C99" i="2"/>
  <c r="D98" i="2"/>
  <c r="C98" i="2"/>
  <c r="J97" i="2"/>
  <c r="D97" i="2" s="1"/>
  <c r="I97" i="2"/>
  <c r="D96" i="2"/>
  <c r="C96" i="2"/>
  <c r="D95" i="2"/>
  <c r="C95" i="2"/>
  <c r="D94" i="2"/>
  <c r="C94" i="2"/>
  <c r="D93" i="2"/>
  <c r="C93" i="2"/>
  <c r="D92" i="2"/>
  <c r="C92" i="2"/>
  <c r="J87" i="2"/>
  <c r="I87" i="2"/>
  <c r="C87" i="2" s="1"/>
  <c r="D86" i="2"/>
  <c r="C86" i="2"/>
  <c r="D83" i="2"/>
  <c r="C83" i="2"/>
  <c r="D79" i="2"/>
  <c r="C79" i="2"/>
  <c r="D78" i="2"/>
  <c r="C78" i="2"/>
  <c r="D77" i="2"/>
  <c r="C77" i="2"/>
  <c r="D76" i="2"/>
  <c r="C76" i="2"/>
  <c r="J75" i="2"/>
  <c r="D75" i="2" s="1"/>
  <c r="I75" i="2"/>
  <c r="I80" i="2" s="1"/>
  <c r="C80" i="2" s="1"/>
  <c r="D74" i="2"/>
  <c r="C74" i="2"/>
  <c r="D71" i="2"/>
  <c r="C71" i="2"/>
  <c r="D70" i="2"/>
  <c r="C70" i="2"/>
  <c r="D69" i="2"/>
  <c r="C69" i="2"/>
  <c r="D68" i="2"/>
  <c r="C68" i="2"/>
  <c r="D67" i="2"/>
  <c r="C67" i="2"/>
  <c r="D66" i="2"/>
  <c r="C66" i="2"/>
  <c r="D65" i="2"/>
  <c r="C65" i="2"/>
  <c r="D64" i="2"/>
  <c r="C64" i="2"/>
  <c r="D63" i="2"/>
  <c r="C63" i="2"/>
  <c r="D62" i="2"/>
  <c r="C62" i="2"/>
  <c r="D61" i="2"/>
  <c r="C61" i="2"/>
  <c r="D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J49" i="2"/>
  <c r="D49" i="2" s="1"/>
  <c r="I49" i="2"/>
  <c r="C49" i="2" s="1"/>
  <c r="D48" i="2"/>
  <c r="C48" i="2"/>
  <c r="D47" i="2"/>
  <c r="C47" i="2"/>
  <c r="D46" i="2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J38" i="2"/>
  <c r="D38" i="2" s="1"/>
  <c r="I38" i="2"/>
  <c r="C38" i="2" s="1"/>
  <c r="D37" i="2"/>
  <c r="C37" i="2"/>
  <c r="D36" i="2"/>
  <c r="C36" i="2"/>
  <c r="D35" i="2"/>
  <c r="C35" i="2"/>
  <c r="D34" i="2"/>
  <c r="C34" i="2"/>
  <c r="D33" i="2"/>
  <c r="C33" i="2"/>
  <c r="J29" i="2"/>
  <c r="D29" i="2" s="1"/>
  <c r="I29" i="2"/>
  <c r="C29" i="2" s="1"/>
  <c r="J28" i="2"/>
  <c r="D28" i="2" s="1"/>
  <c r="I28" i="2"/>
  <c r="C28" i="2" s="1"/>
  <c r="D27" i="2"/>
  <c r="C27" i="2"/>
  <c r="D26" i="2"/>
  <c r="C26" i="2"/>
  <c r="D24" i="2"/>
  <c r="C24" i="2"/>
  <c r="D23" i="2"/>
  <c r="C23" i="2"/>
  <c r="J22" i="2" a="1"/>
  <c r="J22" i="2" s="1"/>
  <c r="D22" i="2" s="1"/>
  <c r="I22" i="2" a="1"/>
  <c r="I22" i="2" s="1"/>
  <c r="C22" i="2" s="1"/>
  <c r="D21" i="2"/>
  <c r="C21" i="2"/>
  <c r="D20" i="2"/>
  <c r="C20" i="2"/>
  <c r="D19" i="2"/>
  <c r="C19" i="2"/>
  <c r="J18" i="2" a="1"/>
  <c r="J18" i="2" s="1"/>
  <c r="I18" i="2" a="1"/>
  <c r="I18" i="2" s="1"/>
  <c r="E14" i="2"/>
  <c r="J7" i="2"/>
  <c r="H110" i="1"/>
  <c r="G110" i="1"/>
  <c r="D104" i="1"/>
  <c r="C104" i="1"/>
  <c r="D99" i="1"/>
  <c r="C99" i="1"/>
  <c r="D97" i="1"/>
  <c r="C97" i="1"/>
  <c r="D96" i="1"/>
  <c r="C96" i="1"/>
  <c r="N95" i="1" a="1"/>
  <c r="N95" i="1" s="1"/>
  <c r="D95" i="1" s="1"/>
  <c r="M95" i="1" a="1"/>
  <c r="M95" i="1" s="1"/>
  <c r="C95" i="1" s="1"/>
  <c r="D94" i="1"/>
  <c r="C94" i="1"/>
  <c r="D93" i="1"/>
  <c r="C93" i="1"/>
  <c r="N92" i="1" a="1"/>
  <c r="N92" i="1" s="1"/>
  <c r="D92" i="1" s="1"/>
  <c r="M92" i="1" a="1"/>
  <c r="M92" i="1" s="1"/>
  <c r="C92" i="1" s="1"/>
  <c r="D91" i="1"/>
  <c r="C91" i="1"/>
  <c r="D90" i="1"/>
  <c r="C90" i="1"/>
  <c r="D89" i="1"/>
  <c r="C89" i="1"/>
  <c r="N88" i="1" a="1"/>
  <c r="N88" i="1" s="1"/>
  <c r="D88" i="1" s="1"/>
  <c r="M88" i="1" a="1"/>
  <c r="M88" i="1" s="1"/>
  <c r="C88" i="1" s="1"/>
  <c r="D87" i="1"/>
  <c r="C87" i="1"/>
  <c r="D86" i="1"/>
  <c r="C86" i="1"/>
  <c r="D85" i="1"/>
  <c r="C85" i="1"/>
  <c r="N84" i="1" a="1"/>
  <c r="N84" i="1" s="1"/>
  <c r="D84" i="1" s="1"/>
  <c r="M84" i="1" a="1"/>
  <c r="M84" i="1" s="1"/>
  <c r="C84" i="1" s="1"/>
  <c r="D83" i="1"/>
  <c r="C83" i="1"/>
  <c r="D82" i="1"/>
  <c r="C82" i="1"/>
  <c r="D81" i="1"/>
  <c r="C81" i="1"/>
  <c r="D80" i="1"/>
  <c r="C80" i="1"/>
  <c r="N79" i="1"/>
  <c r="D79" i="1" s="1"/>
  <c r="M79" i="1"/>
  <c r="D71" i="1"/>
  <c r="C71" i="1"/>
  <c r="D70" i="1"/>
  <c r="C70" i="1"/>
  <c r="D69" i="1"/>
  <c r="C69" i="1"/>
  <c r="D68" i="1"/>
  <c r="C68" i="1"/>
  <c r="N67" i="1" a="1"/>
  <c r="N67" i="1" s="1"/>
  <c r="D67" i="1" s="1"/>
  <c r="M67" i="1" a="1"/>
  <c r="M67" i="1" s="1"/>
  <c r="C67" i="1" s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N57" i="1" a="1"/>
  <c r="N57" i="1" s="1"/>
  <c r="D57" i="1" s="1"/>
  <c r="M57" i="1" a="1"/>
  <c r="M57" i="1" s="1"/>
  <c r="D56" i="1"/>
  <c r="C56" i="1"/>
  <c r="D51" i="1"/>
  <c r="C51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N26" i="1" a="1"/>
  <c r="N26" i="1" s="1"/>
  <c r="D26" i="1" s="1"/>
  <c r="M26" i="1" a="1"/>
  <c r="M26" i="1" s="1"/>
  <c r="C26" i="1" s="1"/>
  <c r="D25" i="1"/>
  <c r="C25" i="1"/>
  <c r="D24" i="1"/>
  <c r="C24" i="1"/>
  <c r="N23" i="1" a="1"/>
  <c r="N23" i="1" s="1"/>
  <c r="D23" i="1" s="1"/>
  <c r="M23" i="1" a="1"/>
  <c r="M23" i="1" s="1"/>
  <c r="C23" i="1" s="1"/>
  <c r="D22" i="1"/>
  <c r="C22" i="1"/>
  <c r="D21" i="1"/>
  <c r="C21" i="1"/>
  <c r="D20" i="1"/>
  <c r="C20" i="1"/>
  <c r="N19" i="1" a="1"/>
  <c r="N19" i="1" s="1"/>
  <c r="D19" i="1" s="1"/>
  <c r="M19" i="1" a="1"/>
  <c r="M19" i="1" s="1"/>
  <c r="C19" i="1" s="1"/>
  <c r="D18" i="1"/>
  <c r="C18" i="1"/>
  <c r="I14" i="1"/>
  <c r="N7" i="1"/>
  <c r="N40" i="6" l="1"/>
  <c r="M53" i="6"/>
  <c r="S53" i="6"/>
  <c r="Q53" i="6"/>
  <c r="O53" i="6"/>
  <c r="N53" i="6"/>
  <c r="L53" i="6"/>
  <c r="P40" i="6"/>
  <c r="AC52" i="6"/>
  <c r="P52" i="6" s="1"/>
  <c r="R36" i="6"/>
  <c r="AG36" i="6"/>
  <c r="T36" i="6" s="1"/>
  <c r="AE40" i="6"/>
  <c r="X52" i="6"/>
  <c r="K40" i="6"/>
  <c r="K20" i="3"/>
  <c r="S28" i="3"/>
  <c r="K28" i="3" s="1"/>
  <c r="M49" i="1"/>
  <c r="M53" i="1" s="1"/>
  <c r="C53" i="1" s="1"/>
  <c r="C57" i="1"/>
  <c r="M76" i="1"/>
  <c r="M98" i="1"/>
  <c r="M100" i="1" s="1"/>
  <c r="C100" i="1" s="1"/>
  <c r="N49" i="1"/>
  <c r="N53" i="1" s="1"/>
  <c r="D53" i="1" s="1"/>
  <c r="C79" i="1"/>
  <c r="H20" i="3"/>
  <c r="P28" i="3"/>
  <c r="H28" i="3" s="1"/>
  <c r="J25" i="2"/>
  <c r="D18" i="2"/>
  <c r="I20" i="3"/>
  <c r="Q28" i="3"/>
  <c r="I28" i="3" s="1"/>
  <c r="N76" i="1"/>
  <c r="J105" i="2"/>
  <c r="D105" i="2" s="1"/>
  <c r="D87" i="2"/>
  <c r="K47" i="4"/>
  <c r="D31" i="4"/>
  <c r="I105" i="2"/>
  <c r="C105" i="2" s="1"/>
  <c r="C97" i="2"/>
  <c r="N98" i="1"/>
  <c r="L20" i="3"/>
  <c r="L29" i="3" s="1"/>
  <c r="L30" i="3" s="1"/>
  <c r="G20" i="3"/>
  <c r="O28" i="3"/>
  <c r="G28" i="3" s="1"/>
  <c r="R28" i="3"/>
  <c r="J28" i="3" s="1"/>
  <c r="J29" i="3" s="1"/>
  <c r="J30" i="3" s="1"/>
  <c r="J80" i="2"/>
  <c r="D80" i="2" s="1"/>
  <c r="J47" i="4"/>
  <c r="C31" i="4"/>
  <c r="I25" i="2"/>
  <c r="C18" i="2"/>
  <c r="C75" i="2"/>
  <c r="C98" i="1" l="1"/>
  <c r="P53" i="6"/>
  <c r="C49" i="1"/>
  <c r="AE52" i="6"/>
  <c r="K52" i="6"/>
  <c r="K53" i="6" s="1"/>
  <c r="AG40" i="6"/>
  <c r="T40" i="6" s="1"/>
  <c r="R40" i="6"/>
  <c r="H29" i="3"/>
  <c r="H30" i="3" s="1"/>
  <c r="G29" i="3"/>
  <c r="G30" i="3" s="1"/>
  <c r="I29" i="3"/>
  <c r="I30" i="3" s="1"/>
  <c r="K29" i="3"/>
  <c r="K30" i="3" s="1"/>
  <c r="M102" i="1"/>
  <c r="D49" i="1"/>
  <c r="C76" i="1"/>
  <c r="K93" i="4"/>
  <c r="D47" i="4"/>
  <c r="D25" i="2"/>
  <c r="J72" i="2"/>
  <c r="J73" i="2"/>
  <c r="C25" i="2"/>
  <c r="I72" i="2"/>
  <c r="I73" i="2"/>
  <c r="D76" i="1"/>
  <c r="J93" i="4"/>
  <c r="C47" i="4"/>
  <c r="N100" i="1"/>
  <c r="D100" i="1" s="1"/>
  <c r="D98" i="1"/>
  <c r="R52" i="6" l="1"/>
  <c r="R53" i="6" s="1"/>
  <c r="AG52" i="6"/>
  <c r="T52" i="6" s="1"/>
  <c r="T53" i="6" s="1"/>
  <c r="N102" i="1"/>
  <c r="N106" i="1" s="1"/>
  <c r="D106" i="1" s="1"/>
  <c r="M106" i="1"/>
  <c r="C106" i="1" s="1"/>
  <c r="C102" i="1"/>
  <c r="D93" i="4"/>
  <c r="K96" i="4"/>
  <c r="D96" i="4" s="1"/>
  <c r="J82" i="2"/>
  <c r="D73" i="2"/>
  <c r="J96" i="4"/>
  <c r="C96" i="4" s="1"/>
  <c r="C93" i="4"/>
  <c r="I82" i="2"/>
  <c r="C73" i="2"/>
  <c r="D72" i="2"/>
  <c r="J81" i="2"/>
  <c r="C72" i="2"/>
  <c r="I81" i="2"/>
  <c r="C97" i="4" l="1"/>
  <c r="C98" i="4" s="1"/>
  <c r="D102" i="1"/>
  <c r="D107" i="1" s="1"/>
  <c r="D108" i="1" s="1"/>
  <c r="C107" i="1"/>
  <c r="C108" i="1" s="1"/>
  <c r="D97" i="4"/>
  <c r="D98" i="4" s="1"/>
  <c r="J84" i="2"/>
  <c r="D81" i="2"/>
  <c r="J85" i="2"/>
  <c r="D85" i="2" s="1"/>
  <c r="D82" i="2"/>
  <c r="I85" i="2"/>
  <c r="C85" i="2" s="1"/>
  <c r="C82" i="2"/>
  <c r="I84" i="2"/>
  <c r="C81" i="2"/>
  <c r="J106" i="2" l="1"/>
  <c r="D106" i="2" s="1"/>
  <c r="D84" i="2"/>
  <c r="C84" i="2"/>
  <c r="I106" i="2"/>
  <c r="C106" i="2" s="1"/>
  <c r="C116" i="2" s="1"/>
  <c r="D116" i="2" l="1"/>
</calcChain>
</file>

<file path=xl/sharedStrings.xml><?xml version="1.0" encoding="utf-8"?>
<sst xmlns="http://schemas.openxmlformats.org/spreadsheetml/2006/main" count="874" uniqueCount="610">
  <si>
    <t>Naziv banke ili druge finansijske organizacije</t>
  </si>
  <si>
    <t>Identifikacioni broj za direktne poreze</t>
  </si>
  <si>
    <t>Sjedište i adresa pravnog lica</t>
  </si>
  <si>
    <t>IZVJEŠTAJ O FINANSIJSKOM POLOŽAJU NA KRAJU PERIODA</t>
  </si>
  <si>
    <t>(BILANS STANJA)</t>
  </si>
  <si>
    <t xml:space="preserve"> - u KM -</t>
  </si>
  <si>
    <t>Redni broj</t>
  </si>
  <si>
    <t>Pozicija</t>
  </si>
  <si>
    <t>Bilješka</t>
  </si>
  <si>
    <t>Oznaka za AOP</t>
  </si>
  <si>
    <t>Iznos tekuće godine</t>
  </si>
  <si>
    <t>Iznos prethodne godine (početno stanje)</t>
  </si>
  <si>
    <t>IMOVINA</t>
  </si>
  <si>
    <t>1.</t>
  </si>
  <si>
    <t>Gotovina i gotovinski ekvivalenti</t>
  </si>
  <si>
    <t>001</t>
  </si>
  <si>
    <t>2.</t>
  </si>
  <si>
    <t>Finansijska imovina po fer vrijednosti kroz bilans uspjeha (003 do 005)</t>
  </si>
  <si>
    <t>002</t>
  </si>
  <si>
    <t>2.1.</t>
  </si>
  <si>
    <t>Finansijska imovina koja se drže radi trgovanja</t>
  </si>
  <si>
    <t>003</t>
  </si>
  <si>
    <t>2.2.</t>
  </si>
  <si>
    <t xml:space="preserve">Finansijska imovina za koju je izabrano da se ne mjeri po fer vrijednosti kroz ostali ukupni rezultat </t>
  </si>
  <si>
    <t>004</t>
  </si>
  <si>
    <t>2.3.</t>
  </si>
  <si>
    <t xml:space="preserve">Finansijska imovina koja se nije kvalifikovala za mjerenje po amortizovanom trošku, niti po fer vrijednosti kroz ostali ukupni rezultat </t>
  </si>
  <si>
    <t>005</t>
  </si>
  <si>
    <t>3.</t>
  </si>
  <si>
    <t>Finansijska imovina po fer vrijednosti kroz ostali ukupni rezultat (007+008)</t>
  </si>
  <si>
    <t>006</t>
  </si>
  <si>
    <t>3.1.</t>
  </si>
  <si>
    <t>Ulaganja u instrumente kapitala</t>
  </si>
  <si>
    <t>007</t>
  </si>
  <si>
    <t>3.2.</t>
  </si>
  <si>
    <t>Dati krediti, vrijednosni papiri i ostali dužnički instrumenti</t>
  </si>
  <si>
    <t>008</t>
  </si>
  <si>
    <t>4.</t>
  </si>
  <si>
    <t>Finansijska imovina po amortizovanom trošku (010 do 013)</t>
  </si>
  <si>
    <t>009</t>
  </si>
  <si>
    <t>4.1.</t>
  </si>
  <si>
    <t>Obavezna rezerva kod Centralne banke</t>
  </si>
  <si>
    <t>010</t>
  </si>
  <si>
    <t>4.2.</t>
  </si>
  <si>
    <t>Depoziti kod drugih banaka</t>
  </si>
  <si>
    <t>011</t>
  </si>
  <si>
    <t>4.3.</t>
  </si>
  <si>
    <t>Krediti i potraživanja od klijenata</t>
  </si>
  <si>
    <t>012</t>
  </si>
  <si>
    <t>4.4.</t>
  </si>
  <si>
    <t>Ostala finansijska imovina po amortizovanom trošku</t>
  </si>
  <si>
    <t>013</t>
  </si>
  <si>
    <t>5.</t>
  </si>
  <si>
    <t>Potraživanja po finansijskim najmovima</t>
  </si>
  <si>
    <t>014</t>
  </si>
  <si>
    <t>6.</t>
  </si>
  <si>
    <t>Derivatni finansijski instrumenti</t>
  </si>
  <si>
    <t>015</t>
  </si>
  <si>
    <t>7.</t>
  </si>
  <si>
    <t>Unaprijed plaćeni porez na dobit</t>
  </si>
  <si>
    <t>016</t>
  </si>
  <si>
    <t>8.</t>
  </si>
  <si>
    <t>Odgođena porezna imovina</t>
  </si>
  <si>
    <t>017</t>
  </si>
  <si>
    <t>str. 1 od 3</t>
  </si>
  <si>
    <t>9.</t>
  </si>
  <si>
    <t>Nekretnine, postrojenja i oprema</t>
  </si>
  <si>
    <t>018</t>
  </si>
  <si>
    <t>10.</t>
  </si>
  <si>
    <t>Imovina s pravom korištenja</t>
  </si>
  <si>
    <t>019</t>
  </si>
  <si>
    <t>11.</t>
  </si>
  <si>
    <t>Ulaganja u investicijske nekretnine</t>
  </si>
  <si>
    <t>020</t>
  </si>
  <si>
    <t>12.</t>
  </si>
  <si>
    <t>Nematerijalna imovina</t>
  </si>
  <si>
    <t>021</t>
  </si>
  <si>
    <t>13.</t>
  </si>
  <si>
    <t>Goodwill</t>
  </si>
  <si>
    <t>022</t>
  </si>
  <si>
    <t>14.</t>
  </si>
  <si>
    <t>Ulaganja u zavisna društva</t>
  </si>
  <si>
    <t>023</t>
  </si>
  <si>
    <t>15.</t>
  </si>
  <si>
    <t>Ulaganja u pridružena društva</t>
  </si>
  <si>
    <t>024</t>
  </si>
  <si>
    <t>16.</t>
  </si>
  <si>
    <t>Ulaganja u zajedničke poduhvate</t>
  </si>
  <si>
    <t>025</t>
  </si>
  <si>
    <t>17.</t>
  </si>
  <si>
    <t>Dugoročna imovina namijenjena prodaji i imovina poslovanja koje se obustavlja</t>
  </si>
  <si>
    <t>026</t>
  </si>
  <si>
    <t>18.</t>
  </si>
  <si>
    <t>Ostala imovina i potraživanja</t>
  </si>
  <si>
    <t>027</t>
  </si>
  <si>
    <t>A</t>
  </si>
  <si>
    <t>UKUPNO IMOVINA (001+002+006+009+014+015+016+017+018+019+020+021+022+023+024+025+
026+027)</t>
  </si>
  <si>
    <t>028</t>
  </si>
  <si>
    <t>B.</t>
  </si>
  <si>
    <t>VANBILANSNA EVIDENCIJA</t>
  </si>
  <si>
    <t>029</t>
  </si>
  <si>
    <t>C.</t>
  </si>
  <si>
    <t>UKUPNA IMOVINA I VANBILANSNA EVIDENCIJA (028+029)</t>
  </si>
  <si>
    <t>030</t>
  </si>
  <si>
    <t>OBAVEZE</t>
  </si>
  <si>
    <t>Finansijske obaveze po fer vrijednosti kroz bilans uspjeha</t>
  </si>
  <si>
    <t>101</t>
  </si>
  <si>
    <t>Finansijske obaveze po amortizovanom trošku (103 do 108)</t>
  </si>
  <si>
    <t>102</t>
  </si>
  <si>
    <t>Depoziti od banaka i drugih finansijskih institucija</t>
  </si>
  <si>
    <t>103</t>
  </si>
  <si>
    <t>Depoziti od klijenata</t>
  </si>
  <si>
    <t>104</t>
  </si>
  <si>
    <t>Uzeti krediti</t>
  </si>
  <si>
    <t>105</t>
  </si>
  <si>
    <t>2.4.</t>
  </si>
  <si>
    <t>Obaveze po osnovu najmova</t>
  </si>
  <si>
    <t>106</t>
  </si>
  <si>
    <t>2.5.</t>
  </si>
  <si>
    <t xml:space="preserve">      Izdati dužnički instrumenti</t>
  </si>
  <si>
    <t>107</t>
  </si>
  <si>
    <t>2.6</t>
  </si>
  <si>
    <t>Ostale finansijske obaveze po amortizovanom trošku</t>
  </si>
  <si>
    <t>108</t>
  </si>
  <si>
    <t>109</t>
  </si>
  <si>
    <t>Obaveze za porez na dobit</t>
  </si>
  <si>
    <t>110</t>
  </si>
  <si>
    <t>Odgođene porezne obaveze</t>
  </si>
  <si>
    <t>111</t>
  </si>
  <si>
    <t>Rezervisanja (113 do 115)</t>
  </si>
  <si>
    <t>112</t>
  </si>
  <si>
    <t>6.1.</t>
  </si>
  <si>
    <t xml:space="preserve">     Kreditni rizik preuzetih obaveza i datih garancija</t>
  </si>
  <si>
    <t>113</t>
  </si>
  <si>
    <t>6.2.</t>
  </si>
  <si>
    <t>Sudski sporovi</t>
  </si>
  <si>
    <t>114</t>
  </si>
  <si>
    <t>6.3.</t>
  </si>
  <si>
    <t>Ostala rezervisanja</t>
  </si>
  <si>
    <t>115</t>
  </si>
  <si>
    <t>Ostale obaveze</t>
  </si>
  <si>
    <t>116</t>
  </si>
  <si>
    <t>str. 2 od 3</t>
  </si>
  <si>
    <t>A.</t>
  </si>
  <si>
    <t>UKUPNO OBAVEZE (101+102+109+110+111+112+116)</t>
  </si>
  <si>
    <t>KAPITAL</t>
  </si>
  <si>
    <t>Dionički kapital (119+120-121)</t>
  </si>
  <si>
    <t>1.1.</t>
  </si>
  <si>
    <t>Obične dionice (Vlasnički udjeli / Ostali kapital)</t>
  </si>
  <si>
    <t>1.2.</t>
  </si>
  <si>
    <t>Povlaštene dionice</t>
  </si>
  <si>
    <t>1.3.</t>
  </si>
  <si>
    <t>Otkupljene vlastite dionice</t>
  </si>
  <si>
    <t>Dionička premija</t>
  </si>
  <si>
    <t>Rezerve (124 do 126)</t>
  </si>
  <si>
    <t xml:space="preserve">     Statutarne rezerve </t>
  </si>
  <si>
    <t>Rezerve formirane iz dobiti</t>
  </si>
  <si>
    <t>3.3.</t>
  </si>
  <si>
    <t>Ostale rezerve</t>
  </si>
  <si>
    <t>Revalorizacione rezerve (128 do 130)</t>
  </si>
  <si>
    <t>Revalorizacione rezerve za nekretnine, postrojenja i opreme</t>
  </si>
  <si>
    <t xml:space="preserve">Revalorizacione rezerve za finansijsku imovinu mjerenu po fer vrijednosti kroz ostali ukupni rezultat </t>
  </si>
  <si>
    <t xml:space="preserve">   Ostale revalorizacione rezerve</t>
  </si>
  <si>
    <t>Dobit (132+133)</t>
  </si>
  <si>
    <t>5.1.</t>
  </si>
  <si>
    <t xml:space="preserve">   Dobit tekuće godine</t>
  </si>
  <si>
    <t>5.2.</t>
  </si>
  <si>
    <t>Akumulirana, neraspoređena dobit iz prethodnih godina</t>
  </si>
  <si>
    <t>Gubitak (135+136)</t>
  </si>
  <si>
    <t>Gubitak tekuće godine</t>
  </si>
  <si>
    <t>Akumulirani, nepokriveni gubici iz prethodnih godina</t>
  </si>
  <si>
    <t>Kapital koji pripada vlasnicima matičnog društva (118+122+123+127+131-134)</t>
  </si>
  <si>
    <t>Kapital koji pripada vlasnicima manjinskih interesa</t>
  </si>
  <si>
    <t>UKUPNO KAPITAL (137+138)</t>
  </si>
  <si>
    <t>UKUPNO OBAVEZE I KAPITAL (117+139)</t>
  </si>
  <si>
    <t>D.</t>
  </si>
  <si>
    <t>E.</t>
  </si>
  <si>
    <t>UKUPNO OBAVEZE, KAPITAL I VANBILANSNA EVIDENCIJA (140+141)</t>
  </si>
  <si>
    <t>Mjesto i datum</t>
  </si>
  <si>
    <t>Direktor</t>
  </si>
  <si>
    <t>M.P.</t>
  </si>
  <si>
    <t>str. 3 od 3</t>
  </si>
  <si>
    <t>IZVJEŠTAJ O UKUPNOM REZULTATU ZA PERIOD</t>
  </si>
  <si>
    <t>(BILANS USPJEHA)</t>
  </si>
  <si>
    <t>BILANS USPJEHA</t>
  </si>
  <si>
    <t>Prihodi od kamata i slični prihodi po efektivnoj kamatnoj stopi (202 do 204)</t>
  </si>
  <si>
    <t>Prihodi od kamata i slični prihodi po efektivnoj kamatnoj stopi od finansijske imovine po amortizovanom trošku</t>
  </si>
  <si>
    <t>Prihodi od kamata i slični prihodi po efektivnoj kamatnoj stopi od finansijske imovine po fer vrijednosti kroz ostali ukupni rezultat</t>
  </si>
  <si>
    <t>Prihodi od kamata i slični prihodi po efektivnoj kamatnoj stopi od finansijske imovine po fer vrijednosti kroz bilans uspjeha</t>
  </si>
  <si>
    <t>Rashodi kamata i slični rashodi po efektivnoj kamatnoj stopi (206+207)</t>
  </si>
  <si>
    <t>Rashodi od kamata i slični rashodi po efektivnoj kamatnoj stopi po finansijskim obavezama po amortizovanom trošku</t>
  </si>
  <si>
    <t>Rashodi od kamata i slični rashodi po efektivnoj kamatnoj stopi po finansijskim obavezama po fer vrijednosti kroz bilans uspjeha</t>
  </si>
  <si>
    <t>Neto prihodi/(rashodi) od kamata i slični prihodi po efektivnoj kamatnoj stopi (201-205) (+/-)</t>
  </si>
  <si>
    <t>Prihodi od naknada i provizija</t>
  </si>
  <si>
    <t xml:space="preserve">Rashodi od naknada i provizija </t>
  </si>
  <si>
    <t>Neto prihodi/rashodi od naknada i provizija (209-210) (+/-)</t>
  </si>
  <si>
    <t>Umanjenja vrijednosti i rezervisanja (213 do 217) (+/-)</t>
  </si>
  <si>
    <t>str. 1 od 4</t>
  </si>
  <si>
    <t>7.1.</t>
  </si>
  <si>
    <t>Neto kreditni gubici / (neto otpuštanja ranije priznatih kreditnih gubitaka) od finansijske imovine po amortizovanom trošku</t>
  </si>
  <si>
    <t>7.2.</t>
  </si>
  <si>
    <t>Neto kreditni gubici / (neto otpuštanja ranije priznatih kreditnih gubitaka) od finansijske imovine po fer vrijednosti kroz ostali ukupni rezultat</t>
  </si>
  <si>
    <t>7.3.</t>
  </si>
  <si>
    <t>Rezervisanja / (neto otpuštanja ranije priznatih rezervisanja) za kreditni rizik preuzetih obaveza i datih garancija</t>
  </si>
  <si>
    <t>7.4.</t>
  </si>
  <si>
    <t>Rezervisanja / (neto otpuštanja ranije priznatih rezervisanja) za sudske sporove</t>
  </si>
  <si>
    <t>7.5.</t>
  </si>
  <si>
    <t>Ostala rezervisanja / (neto otpuštanja ranije priznatih rezervisanja)</t>
  </si>
  <si>
    <t>Ostali dobici i (gubici) od finansijske imovine (219 do 226) (+/-)</t>
  </si>
  <si>
    <t>8.1.</t>
  </si>
  <si>
    <t>Neto dobici/(gubici) od prestanka priznavanja finansijske imovine po amortizovanom trošku</t>
  </si>
  <si>
    <t>8.2.</t>
  </si>
  <si>
    <t>Neto dobici/(gubici) od modifikacija finansijske imovine po amortizovanom trošku koje nisu rezultirale prestankom priznavanja</t>
  </si>
  <si>
    <t>8.3.</t>
  </si>
  <si>
    <t xml:space="preserve">Neto dobici/(gubici) od otuđenja finansijske imovine po amortizovanom trošku </t>
  </si>
  <si>
    <t>8.4.</t>
  </si>
  <si>
    <t>Neto efekti promjene vrijednosti finansijske imovine po fer vrijednosti kroz bilans uspjeha</t>
  </si>
  <si>
    <t>8.5.</t>
  </si>
  <si>
    <t>Neto dobici/(gubici) od otuđenja finansijske imovine po fer vrijednosti kroz bilans uspjeha</t>
  </si>
  <si>
    <t>8.6.</t>
  </si>
  <si>
    <t>Neto dobici/(gubici) od otuđenja finansijske imovine po fer vrijednosti kroz ostali ukupni rezultat</t>
  </si>
  <si>
    <t>8.7.</t>
  </si>
  <si>
    <t>Neto dobici/(gubici) od reklasifikacija finansijske imovine između poslovnih modela</t>
  </si>
  <si>
    <t>8.8.</t>
  </si>
  <si>
    <t>Ostali dobici/(gubici) od finansijske imovine</t>
  </si>
  <si>
    <t>Neto dobici/(gubici) od derivatnih finansijskih instrumenata</t>
  </si>
  <si>
    <t>Neto pozitivne/(negativne) kursne razlike</t>
  </si>
  <si>
    <t>Dobici i (gubici) od dugoročne nefinansijske imovine (230 do 240) (+/-)</t>
  </si>
  <si>
    <t>11.1.</t>
  </si>
  <si>
    <t>Neto dobici/(gubici) od otuđenja nekretnina, postrojenja i opreme</t>
  </si>
  <si>
    <t>11.2.</t>
  </si>
  <si>
    <t>(Neto gubici od umanjenja vrijednosti)/neto dobici od otpuštanja ranije priznatih gubitaka od umanjenja vrijednosti nekretnina, postrojenja i opreme</t>
  </si>
  <si>
    <t>11.3.</t>
  </si>
  <si>
    <t>(Neto gubici)/neto dobici od otpuštanja ranije priznatih gubitaka od promjene revalorizovane vrijednosti nekretnina, postrojenja i opreme za koje nema postojećih revalorizacionih rezervi</t>
  </si>
  <si>
    <t>11.4.</t>
  </si>
  <si>
    <t>Neto dobici/(gubici) od otuđenja ulaganja u investicijske nekretnine</t>
  </si>
  <si>
    <t>11.5.</t>
  </si>
  <si>
    <t xml:space="preserve">Neto efekti promjene vrijednosti ulaganja u investicijske nekretnine koje se vode po fer vrijednosti </t>
  </si>
  <si>
    <t>11.6.</t>
  </si>
  <si>
    <t>(Neto gubici od umanjenja vrijednosti)/neto dobici od otpuštanja ranije priznatih gubitaka od umanjenja vrijednosti investicijskih nekretnina</t>
  </si>
  <si>
    <t>11.7.</t>
  </si>
  <si>
    <t>Neto dobici/(gubici) od otuđenja nematerijalne imovine</t>
  </si>
  <si>
    <t>str. 2 od 4</t>
  </si>
  <si>
    <t>11.8.</t>
  </si>
  <si>
    <t>(Neto gubici od umanjenja vrijednosti)/neto dobici od otpuštanja ranije priznatih gubitaka od umanjenja vrijednosti nematerijalne imovine</t>
  </si>
  <si>
    <t>11.9.</t>
  </si>
  <si>
    <t>Neto dobici/(gubici) od prestanka priznavanja imovine s pravom korištenja</t>
  </si>
  <si>
    <t>11.10.</t>
  </si>
  <si>
    <t>Neto dobici/(gubici) od dugoročne imovine namijenjene prodaji</t>
  </si>
  <si>
    <t>11.11.</t>
  </si>
  <si>
    <t>Ostali (neto gubici od umanjenja vrijednosti)/neto dobici od otpuštanja ranije priznatih gubitaka od umanjenja vrijednosti dugoročne nefinansijske imovine</t>
  </si>
  <si>
    <t>Prihodi od dividendi</t>
  </si>
  <si>
    <t>Ostali prihodi</t>
  </si>
  <si>
    <t>Troškovi zaposlenih</t>
  </si>
  <si>
    <t>Troškovi amortizacije</t>
  </si>
  <si>
    <t>Ostali troškovi i rashodi</t>
  </si>
  <si>
    <t>Udio u rezultatu pridruženog društva i zajedničkog poduhvata primjenom metode udjela</t>
  </si>
  <si>
    <t>Umanjenje vrijednosti goodwill-a</t>
  </si>
  <si>
    <t>19.</t>
  </si>
  <si>
    <t>Dobit iz redovnog poslovanja prije oporezivanja 
(208+211+212+218+227+228+229+241+242-243-244-245+246-247)</t>
  </si>
  <si>
    <t>20.</t>
  </si>
  <si>
    <t>Gubitak iz redovnog poslovanja prije oporezivanja 
(208+211+212+218+227+228+229+241+242-243-244-245+246-247)</t>
  </si>
  <si>
    <t>21.</t>
  </si>
  <si>
    <t>Tekući porez na dobit</t>
  </si>
  <si>
    <t>22.</t>
  </si>
  <si>
    <t>Odgođeni porez na dobit (252-253+254-255)</t>
  </si>
  <si>
    <t>22.1.</t>
  </si>
  <si>
    <t>Efekat smanjenja odgođene porezne imovine</t>
  </si>
  <si>
    <t>22.2.</t>
  </si>
  <si>
    <t>Efekat povećanja odgođene porezne imovine</t>
  </si>
  <si>
    <t>22.3.</t>
  </si>
  <si>
    <t>Efekat povećanja odgođenih poreznih obaveza</t>
  </si>
  <si>
    <t>22.4.</t>
  </si>
  <si>
    <t>Efekat smanjenja odgođenih poreznih obaveza</t>
  </si>
  <si>
    <t>23.</t>
  </si>
  <si>
    <t>Porez na dobit (250+251)</t>
  </si>
  <si>
    <t>24.</t>
  </si>
  <si>
    <t>Dobit iz redovnog poslovanja (248-256)</t>
  </si>
  <si>
    <t>25.</t>
  </si>
  <si>
    <t>Gubitak iz redovnog poslovanja (249+256)</t>
  </si>
  <si>
    <t>26.</t>
  </si>
  <si>
    <t>Dobit ili gubitak od obustavljenog poslovanja</t>
  </si>
  <si>
    <t>27.</t>
  </si>
  <si>
    <t>Dobit (257+259)</t>
  </si>
  <si>
    <t>28.</t>
  </si>
  <si>
    <t>Gubitak (258+259)</t>
  </si>
  <si>
    <t>IZVJEŠTAJ O OSTALOM UKUPNOM REZULTATU</t>
  </si>
  <si>
    <t>29.</t>
  </si>
  <si>
    <t>Stavke koje mogu biti reklasifikovane u bilans uspjeha (263+264+265+266+267)</t>
  </si>
  <si>
    <t>str. 3 od 4</t>
  </si>
  <si>
    <t>29.1.</t>
  </si>
  <si>
    <t>Povećanje/(smanjenje) fer vrijednosti dužničkih instrumenata po fer vrijednosti kroz ostali ukupni rezultat</t>
  </si>
  <si>
    <t>29.2.</t>
  </si>
  <si>
    <t>Efekti proistekli iz transakcija zaštite ("hedging")</t>
  </si>
  <si>
    <t>29.3.</t>
  </si>
  <si>
    <t>Udio u ostalom ukupnom rezultatu pridruženog društva i zajedničkog poduhvata primjenom metode udjela</t>
  </si>
  <si>
    <t>29.4.</t>
  </si>
  <si>
    <t>Ostale stavke koje mogu biti reklasifikovane u bilans uspjeha</t>
  </si>
  <si>
    <t>29.5.</t>
  </si>
  <si>
    <t>Porez na dobit koji se odnosi na ove stavke</t>
  </si>
  <si>
    <t>30.</t>
  </si>
  <si>
    <t>Stavke koje neće biti reklasifikovane u bilans uspjeha (269+270+271+272+273+274+275)</t>
  </si>
  <si>
    <t>30.1.</t>
  </si>
  <si>
    <t>Revalorizacija zemljišta i građevina</t>
  </si>
  <si>
    <t>30.2.</t>
  </si>
  <si>
    <t>Povećanje/(smanjenje) fer vrijednosti instrumenata kapitala po fer vrijednosti kroz ostali ukupni rezultat</t>
  </si>
  <si>
    <t>30.3.</t>
  </si>
  <si>
    <t>Aktuarski dobici/(gubici) od planova definiranih primanja</t>
  </si>
  <si>
    <t>30.4.</t>
  </si>
  <si>
    <t xml:space="preserve">Dobici ili gubici po osnovu preračunavanja finansijskih izvještaja inostranog poslovanja </t>
  </si>
  <si>
    <t>30.5.</t>
  </si>
  <si>
    <t>30.6.</t>
  </si>
  <si>
    <t>Ostale stavke koje neće biti reklasifikovane u bilans uspjeha</t>
  </si>
  <si>
    <t>30.7.</t>
  </si>
  <si>
    <t>31.</t>
  </si>
  <si>
    <t xml:space="preserve">Ostali ukupni rezultat (262+268) </t>
  </si>
  <si>
    <t>32.</t>
  </si>
  <si>
    <t>UKUPNI REZULTAT (260 - 261 + 276)</t>
  </si>
  <si>
    <t>33.</t>
  </si>
  <si>
    <t>Zarada po dionici</t>
  </si>
  <si>
    <t>33.1.</t>
  </si>
  <si>
    <t>Osnovna zarada po dionici</t>
  </si>
  <si>
    <t>33.2.</t>
  </si>
  <si>
    <t>Razrijeđena zarada po dionici</t>
  </si>
  <si>
    <t>34.</t>
  </si>
  <si>
    <t>Dobit/(gubitak) koja pripada:</t>
  </si>
  <si>
    <t>34.1.</t>
  </si>
  <si>
    <t>Vlasnicima matičnog društva</t>
  </si>
  <si>
    <t>34.2.</t>
  </si>
  <si>
    <t>Vlasnicima manjinskih interesa</t>
  </si>
  <si>
    <t>35.</t>
  </si>
  <si>
    <t>Ukupni rezultat koji pripada:</t>
  </si>
  <si>
    <t>35.1.</t>
  </si>
  <si>
    <t>35.2.</t>
  </si>
  <si>
    <t>str. 4 od 4</t>
  </si>
  <si>
    <t>Iznos prethodne godine</t>
  </si>
  <si>
    <t>Bruto iznos vanbilansnih izloženosti</t>
  </si>
  <si>
    <t>Rezervisanja za očekivane kreditne gubitke po vanbilansnim izloženostima</t>
  </si>
  <si>
    <t>Neto iznos vanbilansnih izloženosti</t>
  </si>
  <si>
    <t>Neopozive obаveze za davanje kredita</t>
  </si>
  <si>
    <t>Neiskorišteni iznos odobrenih kredita, limita, kartica</t>
  </si>
  <si>
    <t>Akreditivi</t>
  </si>
  <si>
    <t>Neopozivi dokumentovani akreditivi izdani za plaćanja u inostranstvu</t>
  </si>
  <si>
    <t>Ostali akreditivi izdani za plaćanja u inostranstvu</t>
  </si>
  <si>
    <t>Izdate garancije</t>
  </si>
  <si>
    <t>Izdate plative garancije</t>
  </si>
  <si>
    <t>Izdate činidbene garancije</t>
  </si>
  <si>
    <t>Ostale vrste garancija</t>
  </si>
  <si>
    <t xml:space="preserve">Ostale stavke vanbilansne izloženosti </t>
  </si>
  <si>
    <t>UKUPNO</t>
  </si>
  <si>
    <t>str. 1 od 1</t>
  </si>
  <si>
    <t>IZVJEŠTAJ O TOKOVIMA GOTOVINE</t>
  </si>
  <si>
    <t>(IZVJEŠTAJ O GOTOVINSKIM TOKOVIMA)</t>
  </si>
  <si>
    <t xml:space="preserve"> - u KM - </t>
  </si>
  <si>
    <t>Oznaka (+)/(-)</t>
  </si>
  <si>
    <t>GOTOVINSKI TOKOVI IZ POSLOVNIH AKTIVNOSTI</t>
  </si>
  <si>
    <t>Prilivi od kamata i sličnih prihoda po efektivnoj kamatnoj stopi</t>
  </si>
  <si>
    <t>( + )</t>
  </si>
  <si>
    <t>Odlivi od kamata i sličnih prihoda po efektivnoj kamatnoj stopi</t>
  </si>
  <si>
    <t>( - )</t>
  </si>
  <si>
    <t>Prilivi od od naknada i provizija</t>
  </si>
  <si>
    <t>1.4.</t>
  </si>
  <si>
    <t>Odlivi od od naknada i provizija</t>
  </si>
  <si>
    <t>1.5.</t>
  </si>
  <si>
    <t>Neto prilivi od trgovanja finansijskom imovinom po fer vrijednost kroz bilans uspjeha</t>
  </si>
  <si>
    <t>1.6.</t>
  </si>
  <si>
    <t>Neto prilivi od trgovanja derivatnim finansijskim instrumentima</t>
  </si>
  <si>
    <t>1.7.</t>
  </si>
  <si>
    <t>Prilivi od naplate prethodno otpisanih potraživanja za date kredite i kamate</t>
  </si>
  <si>
    <t>1.8.</t>
  </si>
  <si>
    <t>Odlivi po osnovu plaćanja zaposlenima</t>
  </si>
  <si>
    <t>1.9.</t>
  </si>
  <si>
    <t>Odlivi po osnovu plaćanja operativnih rashoda i troškova</t>
  </si>
  <si>
    <t>1.10.</t>
  </si>
  <si>
    <t>Ostali prilivi iz poslovnih aktivnosti</t>
  </si>
  <si>
    <t>1.11.</t>
  </si>
  <si>
    <t>Ostali odlivi iz poslovnih aktivnosti</t>
  </si>
  <si>
    <t>1.12.</t>
  </si>
  <si>
    <t>Plaćeni porez na dobit</t>
  </si>
  <si>
    <t>1.13.</t>
  </si>
  <si>
    <t>Gotovinski tokovi iz poslovnih aktivnosti prije promjena na poslovnoj imovini i poslovnim obavezama (301 do 312)</t>
  </si>
  <si>
    <t>( + ) ( - )</t>
  </si>
  <si>
    <t>1.14.</t>
  </si>
  <si>
    <t>Neto (povećanje) / smanjenje obavezne rezerve kod Centralne banke</t>
  </si>
  <si>
    <t>1.15.</t>
  </si>
  <si>
    <t>Neto (povećanje) / smanjenje plasmana kod drugih banaka</t>
  </si>
  <si>
    <t>1.16.</t>
  </si>
  <si>
    <t>Neto (povećanje) / smanjenje kredita i potraživanja od klijenata</t>
  </si>
  <si>
    <t>1.17.</t>
  </si>
  <si>
    <t>Neto (povećanje) / smanjenje potraživanja po finansijskim najmovima</t>
  </si>
  <si>
    <t>1.18.</t>
  </si>
  <si>
    <t>Neto (povećanje) / smanjenje ostale imovine i potraživanja</t>
  </si>
  <si>
    <t>1.19.</t>
  </si>
  <si>
    <t>Neto povećanje / (smanjenje) depozita od banaka i drugih finansijskih institucija</t>
  </si>
  <si>
    <t>1.20.</t>
  </si>
  <si>
    <t>Neto povećanje / (smanjenje) depozita od klijenata</t>
  </si>
  <si>
    <t>1.21.</t>
  </si>
  <si>
    <t>Neto povećanje / (smanjenje) ostalih finansijskih obaveza po amortizovanom trošku</t>
  </si>
  <si>
    <t>1.22.</t>
  </si>
  <si>
    <t>Neto povećanje / (smanjenje) rezervisanja za obaveze</t>
  </si>
  <si>
    <t>1.23.</t>
  </si>
  <si>
    <t>Neto povećanje / (smanjenje) ostalih obaveza</t>
  </si>
  <si>
    <t>Neto gotovinski tok iz poslovnih aktivnosti (313 do 323)</t>
  </si>
  <si>
    <t>GOTOVINSKI TOKOVI IZ ULAGAČKIH AKTIVNOSTI</t>
  </si>
  <si>
    <t xml:space="preserve">Sticanje instrumenata kapitala po fer vrijednosti kroz ostalu sveobuhvatnu dobit </t>
  </si>
  <si>
    <t xml:space="preserve">Prilivi od otuđenja instrumenata kapitala po fer vrijednosti kroz ostalu sveobuhvatnu dobit </t>
  </si>
  <si>
    <t xml:space="preserve">Sticanje dužničkih instrumenata po fer vrijednosti kroz ostalu sveobuhvatnu dobit </t>
  </si>
  <si>
    <t xml:space="preserve">Prilivi od otuđenja dužničkih instrumenata po fer vrijednosti kroz ostalu sveobuhvatnu dobit </t>
  </si>
  <si>
    <t>Sticanje ostale finansijske imovine po amortizovanom trošku</t>
  </si>
  <si>
    <t>2.6.</t>
  </si>
  <si>
    <t>Prilivi od otuđenja ostale finansijske imovine po amortizovanom trošku</t>
  </si>
  <si>
    <t>2.7.</t>
  </si>
  <si>
    <t>Sticanje nekretnina, postrojenja i opreme</t>
  </si>
  <si>
    <t>2.8.</t>
  </si>
  <si>
    <t>Prilivi od otuđenja nekretnina, postrojenja i opreme</t>
  </si>
  <si>
    <t>2.9.</t>
  </si>
  <si>
    <t>Sticanje investicijskih nekretnina</t>
  </si>
  <si>
    <t>2.10.</t>
  </si>
  <si>
    <t>Prilivi od otuđenja investicijskih nekretnina</t>
  </si>
  <si>
    <t>2.11.</t>
  </si>
  <si>
    <t>Sticanje nematerijalne imovine</t>
  </si>
  <si>
    <t>2.12.</t>
  </si>
  <si>
    <t>Prilivi od otuđenja nematerijalne imovine</t>
  </si>
  <si>
    <t>2.13.</t>
  </si>
  <si>
    <t>Sticanje udjela u zavisnim subjektima</t>
  </si>
  <si>
    <t>2.14.</t>
  </si>
  <si>
    <t>Prilivi od otuđenja udjela u zavisnim subjektima</t>
  </si>
  <si>
    <t>2.15.</t>
  </si>
  <si>
    <t>Sticanje udjela u pridruženim subjektima</t>
  </si>
  <si>
    <t>2.16.</t>
  </si>
  <si>
    <t>Prilivi od otuđenja udjela u pridruženim subjektima</t>
  </si>
  <si>
    <t>2.17.</t>
  </si>
  <si>
    <t>Sticanje udjela u zajedničkim poduhvatima</t>
  </si>
  <si>
    <t>2.18.</t>
  </si>
  <si>
    <t>Prilivi od otuđenja udjela u zajedničkim poduhvatima</t>
  </si>
  <si>
    <t>2.19.</t>
  </si>
  <si>
    <t>Primljene dividende</t>
  </si>
  <si>
    <t>2.20.</t>
  </si>
  <si>
    <t>Ostali prilivi iz ulagačkih aktivnosti</t>
  </si>
  <si>
    <t>2.21.</t>
  </si>
  <si>
    <t>Ostali odlivi iz ulagačkih aktivnosti</t>
  </si>
  <si>
    <t>B</t>
  </si>
  <si>
    <t>Neto gotovinski tok iz ulagačkih aktivnosti (325 do 345)</t>
  </si>
  <si>
    <t xml:space="preserve"> ( + ) ( - )</t>
  </si>
  <si>
    <t xml:space="preserve">GOTOVINSKI TOKOVI OD AKTIVNOSTI FINANSIRANJA </t>
  </si>
  <si>
    <t>Prilivi od izdavanja običnih dionica / uplate vlasničkih udjela</t>
  </si>
  <si>
    <t>Prilivi od izdavanja prefencijalnih dionica</t>
  </si>
  <si>
    <t>Otkup vlastitih dionica</t>
  </si>
  <si>
    <t>3.4.</t>
  </si>
  <si>
    <t>Prilivi od prodaje otkupljenih vlastitih dionica</t>
  </si>
  <si>
    <t>Oznaka (+) / (-)</t>
  </si>
  <si>
    <t>3.5.</t>
  </si>
  <si>
    <t>Isplaćene dividende</t>
  </si>
  <si>
    <t>3.6.</t>
  </si>
  <si>
    <t>Prilivi od kredita od banaka</t>
  </si>
  <si>
    <t>3.7.</t>
  </si>
  <si>
    <t>Otplate glavnice kredita od banaka</t>
  </si>
  <si>
    <t>3.8.</t>
  </si>
  <si>
    <t>Prilivi od kredita od drugih finansijskih institucija</t>
  </si>
  <si>
    <t>3.9.</t>
  </si>
  <si>
    <t>Otplate glavnice kredita od drugih finansijskih institucija</t>
  </si>
  <si>
    <t>3.10.</t>
  </si>
  <si>
    <t>Prilivi od subordiniranih kredita</t>
  </si>
  <si>
    <t>3.11.</t>
  </si>
  <si>
    <t>Otplate glavnice subordiniranih kredita</t>
  </si>
  <si>
    <t>3.12.</t>
  </si>
  <si>
    <t>Otplate glavnice po najmovima</t>
  </si>
  <si>
    <t>3.13.</t>
  </si>
  <si>
    <t>Prilivi po osnovu izdatih dužničkih instrumenata</t>
  </si>
  <si>
    <t>3.14.</t>
  </si>
  <si>
    <t>Odlivi po osnovu otplate izdatih dužničkih instrumenata</t>
  </si>
  <si>
    <t>3.15.</t>
  </si>
  <si>
    <t>Ostali prilivi iz finansijskih aktivnosti</t>
  </si>
  <si>
    <t>3.16.</t>
  </si>
  <si>
    <t>Ostali odlivi iz finansijskih aktivnosti</t>
  </si>
  <si>
    <t>C</t>
  </si>
  <si>
    <t>Neto gotovinski tok od finansijskih aktivnosti (347 do 362)</t>
  </si>
  <si>
    <t>NETO POVEĆANJE / (SMANJENJE) GOTOVINE I GOTOVINSKIH EKVIVALENATA (A+B+C)</t>
  </si>
  <si>
    <t>GOTOVINA I GOTOVINSKI EKVIVALENTI NA POČETKU PERIODA</t>
  </si>
  <si>
    <t>EFEKTI PROMJENE DEVIZNIH KURSEVA GOTOVINE I GOTOVINSKIH EKVIVALENATA</t>
  </si>
  <si>
    <t>GOTOVINA I GOTOVINSKI EKVIVALENTI NA KRAJU PERIODA (4+5+6)</t>
  </si>
  <si>
    <t>Šifra djelatnosti</t>
  </si>
  <si>
    <t xml:space="preserve">Matični broj </t>
  </si>
  <si>
    <t>Tabela B</t>
  </si>
  <si>
    <t>Obrazac OEI-BA</t>
  </si>
  <si>
    <t>Tabela C</t>
  </si>
  <si>
    <t>Tabela E</t>
  </si>
  <si>
    <t>Tabela A</t>
  </si>
  <si>
    <t>OPĆI PODACI</t>
  </si>
  <si>
    <t>Opis</t>
  </si>
  <si>
    <t>Sadržaj</t>
  </si>
  <si>
    <t>Registarski broj emitenta u registru kod Komisije:</t>
  </si>
  <si>
    <t>1. PODACI O IDENTITETU EMITENTA</t>
  </si>
  <si>
    <t>Punu i skraćenu firmu emitenta</t>
  </si>
  <si>
    <t>Puna adresa (poštanski broj, mjesto, ulica i broj)</t>
  </si>
  <si>
    <t>Broj telefona i telefaksa</t>
  </si>
  <si>
    <t>E-mail adresa</t>
  </si>
  <si>
    <t>Internetska stranica</t>
  </si>
  <si>
    <t>Djelatnost emitenta</t>
  </si>
  <si>
    <t>Broj uposlenih u emitentu</t>
  </si>
  <si>
    <t>Broj poslovnih jedinica i predstavništava emitenta</t>
  </si>
  <si>
    <t>Firma i sjedište vanjskog revizora emitenta</t>
  </si>
  <si>
    <t>Naznaka da li su finansijski izvještaji za period za koji se podnose revidirani od strane vanjskog revizora</t>
  </si>
  <si>
    <t xml:space="preserve">Ime i prezime članova odbora za reviziju </t>
  </si>
  <si>
    <t>2. INFORMACIJE O NADZORNOM ODBORU I UPRAVI EMITENTA</t>
  </si>
  <si>
    <t>Ime i prezime predsjednika i članova nadzornog odbora emitenta</t>
  </si>
  <si>
    <t>Imena i prezimena, funkcije članova uprave emitenta</t>
  </si>
  <si>
    <t xml:space="preserve">Broj dionica emitenta koji posjeduje svaki od članova nadzornog odbora i uprave i učešće ukupnog nominalnog iznosa ovih dionica u osnovnom kapitalu emitenta na početku i na kraju perioda za koji se izvještaj podnosi </t>
  </si>
  <si>
    <t>3. PODACI O DIONICAMA I DIONIČARIMA EMITENTA</t>
  </si>
  <si>
    <t>Ukupan broj dioničara na zadnji datum izvještajnog perioda</t>
  </si>
  <si>
    <t>Broj emitovanih dionica i nominalna cijena po dionici na zadnji datum izvještajnog perioda</t>
  </si>
  <si>
    <t xml:space="preserve">Ime i prezime svakog fizičkog lica i firma svakog pravnog lica koje je vlasnik više od 5% dionica emitenta s pravom glasa na kraju izvještajnog perioda  </t>
  </si>
  <si>
    <t>4. PODACI O PRAVNIM LICIMA KOJI SU U VLASNIŠTVU EMITENTA</t>
  </si>
  <si>
    <t>Naziv pravnog lica u kojem emitent posjeduje više od 10% dionica ili vlasništva u kapitalu na kraju izvještajnog perioda, te naziv poslovnih jedinica/predstavništava emitenta</t>
  </si>
  <si>
    <t>5. PODACI O ODRŽANIM SKUPŠTINAMA EMITENTA U IZVJEŠTAJNOM PERIODU</t>
  </si>
  <si>
    <t xml:space="preserve">Datum i mjesto održavanja </t>
  </si>
  <si>
    <t>Dnevni red skupštine</t>
  </si>
  <si>
    <t>Značajne odluke donesene na  skupštini</t>
  </si>
  <si>
    <t>6.BITNI DOGAĐAJI U IZVJEŠTAJNOM PERIODU</t>
  </si>
  <si>
    <t>Podaci o isplaćenoj dividendi i kamatama od vrijednosnih papira</t>
  </si>
  <si>
    <t>Podaci o emisiji vrijednosnih papira i  načinu upotrebe kapitala pribavljenog putem emisije vrijednosnih papira emitenta u izvještajnom periodu</t>
  </si>
  <si>
    <t xml:space="preserve">Podaci o transakcijama imovinom u obimu većem od 10% vrijednosti ukupne imovine emitenata na dan transakcije navodeći činjenice koje su na to uticale  </t>
  </si>
  <si>
    <t xml:space="preserve">Podaci o smanjenju ili povećanju imovine emitenta za više od 10% u odnosu na stanje iz prethodnog izvještaja navodeći činjenice koje su na to uticale  </t>
  </si>
  <si>
    <t xml:space="preserve">Podaci o smanjenju ili povećanju neto dobiti ili gubitka emitenta za više od 10% u odnosu na stanje iz prethodnog izvještaja navodeći činjenice koje su na to uticale  </t>
  </si>
  <si>
    <t>Izvještaj sastavio/la:</t>
  </si>
  <si>
    <t>Tabela F</t>
  </si>
  <si>
    <t>Matični broj</t>
  </si>
  <si>
    <t>IZVJEŠTAJ O PROMJENAMA NA KAPITALU</t>
  </si>
  <si>
    <t>VRSTA PROMJENE NA KAPITALU</t>
  </si>
  <si>
    <t>KAPITAL KOJI PRIPADA VLASNICIMA MATIČNOG DRUŠTVA</t>
  </si>
  <si>
    <t>Akumulirana neraspore-đena dobit/ (nepokriveni gubitak)</t>
  </si>
  <si>
    <t>UKUPNO (3+4+5+6+7+8+9)</t>
  </si>
  <si>
    <t>KAPITAL KOJI PRIPADA VLASNICIMA MANJINSKIH INTERESA</t>
  </si>
  <si>
    <t>UKUPNI KAPITAL (10+11)</t>
  </si>
  <si>
    <t>Dionički kapital</t>
  </si>
  <si>
    <t>Rezerve</t>
  </si>
  <si>
    <t>Revalori-
zacijske rezerve za nekretnine, postrojenja i opremu</t>
  </si>
  <si>
    <t>Revalori-zacijske rezerve za finansijsku imovinu mjerenu po fer vrijednosti kroz ostali ukupni rezultat</t>
  </si>
  <si>
    <t>Ostale revaloriza-cijske rezerve</t>
  </si>
  <si>
    <t>-</t>
  </si>
  <si>
    <t>Vlasnički udjeli</t>
  </si>
  <si>
    <t>Ostali vlasnički kapital</t>
  </si>
  <si>
    <t>2. Efekti retroaktivne primjene promjena računovodstvenih politika</t>
  </si>
  <si>
    <t>3.  Efekti retroaktivnog prepravljanja iznosa priznatih u skladu sa MRS 8</t>
  </si>
  <si>
    <t>5. Dobit/(gubitak) za period</t>
  </si>
  <si>
    <t>6. Ostali ukupni rezultat za period</t>
  </si>
  <si>
    <t>7. Ukupni rezultat (905+906)</t>
  </si>
  <si>
    <t>8. Emisija dioničkog kapitala i drugi oblici povećanja vlasničkog kapitala</t>
  </si>
  <si>
    <t>9. Sticanje vlastitih dionica i drugi oblici smanjenja vlasničkog kapitala</t>
  </si>
  <si>
    <t xml:space="preserve">10. Objavljene dividende </t>
  </si>
  <si>
    <t>11. Drugi oblici rasporeda dobiti i pokriće gubitka</t>
  </si>
  <si>
    <t>12. Ostale promjene</t>
  </si>
  <si>
    <t>14. Efekti retroaktivne primjene promjena računovodstvenih politika</t>
  </si>
  <si>
    <t>15. Efekti retroaktivnog prepravljanja iznosa priznatih u skladu sa MRS 8</t>
  </si>
  <si>
    <t>17. Dobit/(gubitak) za godinu</t>
  </si>
  <si>
    <t>18. Ostali ukupni rezultat za godinu</t>
  </si>
  <si>
    <t>19. Ukupni rezultat (917+918)</t>
  </si>
  <si>
    <t>20. Emisija dioničkog kapitala i drugi oblici povećanja vlasničkog kapitala</t>
  </si>
  <si>
    <t>21. Sticanje vlastitih dionica i drugi oblici smanjenja vlasničkog kapitala</t>
  </si>
  <si>
    <t xml:space="preserve">22. Objavljene dividende </t>
  </si>
  <si>
    <t>23. Drugi oblici rasporeda dobiti i pokriće gubitka</t>
  </si>
  <si>
    <t xml:space="preserve">24. Ostale promjene </t>
  </si>
  <si>
    <t>Pozicija na koju se odnosi komentar ili zabilješka</t>
  </si>
  <si>
    <t>Komentar ili zabilješka</t>
  </si>
  <si>
    <t>Tabela D</t>
  </si>
  <si>
    <t>Zabilješke i komentari uprave neophodni za bolje i jasnije razumjevanje podataka prezentiranih u Tabelama A, B, C, D, E i F obrazca OEI-BA</t>
  </si>
  <si>
    <t>Tabela G</t>
  </si>
  <si>
    <t>02-14</t>
  </si>
  <si>
    <t>UniCredit Bank d.d. Mostar</t>
  </si>
  <si>
    <t>88000 Mostar, Kardinala Stepinca bb</t>
  </si>
  <si>
    <t xml:space="preserve">Tel: +387 (0) 36 312 112 ; Fax: +387 (0) 36 356 227; </t>
  </si>
  <si>
    <t>info@unicreditgroup.ba</t>
  </si>
  <si>
    <t>www.unicreditbank.ba</t>
  </si>
  <si>
    <t>Bankarstvo</t>
  </si>
  <si>
    <t>Broj poslovnica: 69</t>
  </si>
  <si>
    <t>AMINA MAHMUTOVIĆ - predsjednica Uprave; 
DRAGAN ĆAVAR - član Uprave za Maloprodaju;
ALMIR GREDIĆ - član Uprave za Korporativno bankarstvo;
ŽELJKA ZUBČEVIĆ - članica Uprave za Upravljanje rizicima;
ZVONIMIR ČOLAK- član Uprave za Upravljanje financijama;
ORNELA BANDIĆ - članica Uprave za Podršku bankarskom poslovanju;
RONALD SUDIĆ - član Uprave za Ljudske potencijale i korporativnu kulturu</t>
  </si>
  <si>
    <t>119.011 redovnih dionica, 184 prioritetne dionice, nominaln vrijednost 1.000 KM</t>
  </si>
  <si>
    <t>Zagrebačka banka d.d. Zagreb</t>
  </si>
  <si>
    <t>Marija Džidić</t>
  </si>
  <si>
    <t>Član Uprave za Upravljanje financijama</t>
  </si>
  <si>
    <t>Zvonimir Čolak</t>
  </si>
  <si>
    <t>64.19</t>
  </si>
  <si>
    <t>4227162980008</t>
  </si>
  <si>
    <t>Od 01.01. do 30.06.
tekuće godine</t>
  </si>
  <si>
    <t>Od 01.01. do 30.06.
prethodne godine</t>
  </si>
  <si>
    <t xml:space="preserve">Nerevidirani finansijski izvještaji </t>
  </si>
  <si>
    <t>za period od 01.01. do 30.06.2026. godine</t>
  </si>
  <si>
    <t>za period koji završava na dan 30.06.2026. godine</t>
  </si>
  <si>
    <t>Mostar, 31.7.2026.</t>
  </si>
  <si>
    <t>za period od 01.01. do 30.06. 2026. godine</t>
  </si>
  <si>
    <t xml:space="preserve">  na dan 30.06.2026. godine</t>
  </si>
  <si>
    <t>JASNA MANDAC – predsjednica Nadzornog odbora;
HELMUT FRANZ HALLER - zamjenik predsjednice;
TATJANA SUČIĆ - članica; 
IVANA LONJAK DAM - članica;
LUKA TOMAŠKOVIĆ - član;
DRAŽENA GAŠPAR – neovisna članica;
DANIMIR GULIN – neovisni član</t>
  </si>
  <si>
    <t>1. Izbor radnih tijela Skupštine i utvrđivanje kvoruma:
1.1 Izbor predsjednika Skupštine
1.2 Izbor zapisničara
1.3 Izbor dva ovjerovitelja zapisnika
1.4 Utvrđivanje kvoruma za rad i odlučivanje
2. Odluka o usvajanju Godišnjeg izvještaja UniCredit Bank d.d. za 2025. godinu  
3. Odluka o izboru KPMG B-H d.o.o. za reviziju  za nezavisnog vanjskog revizora koji će obaviti reviziju financijskih izvještaja Banke za godine koje završavaju 31.12.2026., 31.12.2027. i  31.12.2028., te reviziju i ocjenu provođenja zakonskih i propisanih obveza Banke na sprečavanju pranja novca i financiranja terorizma
4. Odluka o rasporedu dobiti UniCredit Bank d.d. za 2025. godinu 
5. Odluka o usvajanju Plana poslovanja UniCredit Bank d.d. za 2026. godinu po metodologiji lokalnog regulatora    
6. Odluka o usvajanju Strateškog plana poslovanja UniCredit Bank d.d. za period 2026.-2028. godine po metodologiji lokalnog regulatora  
7. Odluka o usvajanju Plana poslovanja UniCredit Bank d.d. za 2026. godinu po metodologiji UniCredit Grupe i za potrebe konsolidacije plana UniCredit Grupe  
8. Odluka o usvajanju Strateškog plana poslovanja UniCredit Bank d.d. za period 2026. - 2028. godine po metodologiji UniCredit Grupe i za potrebe konsolidacije plana UniCredit Grupe  
9. Odluka o usvajanju Plana kapitala UniCredit Bank d.d. za 2026. godinu 
10. Odluka o usvajanju Plana kapitala UniCredit Bank d.d. za razdoblje 2026.-2028. godine 
11. Odluka o izboru KPMG B-H d.o.o. za nezavisnog vanjskog revizora koji će obaviti reviziju informacijskog sustava UniCredit Bank d.d. za godinu koja završava 31.12.2026. godine 
12. Odluka o usvajanju Izvještaja o obavljenoj reviziji kontrolnog okruženja upravljanja informacionom tehnologijom za 2025. godinu – UniCredit Bank d.d. 
13. Odluka o prihvaćanju Informacije o zaradama, naknadama i drugim primanjima članova Nadzornog odbora, Uprave Banke i višeg rukovodstva te ugovorima između Banke i članova tih odbora i drugih lica povezanih s tim članovima za 2025. godinu i prijedlog Nadzornog odbora o zaradama, naknadama i drugoj imovinskoj koristi tih lica za 2026. godinu 
14. Odluka o redovnoj godišnjoj procjeni primjerenosti članova Nadzornog odbora UniCredit Bank d.d. za 2025. godinu</t>
  </si>
  <si>
    <t>1. Odluka o usvajanju Godišnjeg izvještaja UniCredit Bank d.d. za 2025. godinu  
2. Odluka o izboru KPMG B-H d.o.o. za reviziju  za nezavisnog vanjskog revizora koji će obaviti reviziju financijskih izvještaja Banke za godine koje završavaju 31.12.2026., 31.12.2027. i  31.12.2028., te reviziju i ocjenu provođenja zakonskih i propisanih obveza Banke na sprečavanju pranja novca i financiranja terorizma
3. Odluka o rasporedu dobiti UniCredit Bank d.d. za 2025. godinu 
4. Odluka o usvajanju Plana poslovanja UniCredit Bank d.d. za 2026. godinu po metodologiji lokalnog regulatora    
5. Odluka o usvajanju Strateškog plana poslovanja UniCredit Bank d.d. za period 2026.-2028. godine po metodologiji lokalnog regulatora  
6. Odluka o usvajanju Plana poslovanja UniCredit Bank d.d. za 2026. godinu po metodologiji UniCredit Grupe i za potrebe konsolidacije plana UniCredit Grupe  
7. Odluka o usvajanju Strateškog plana poslovanja UniCredit Bank d.d. za period 2026. - 2028. godine po metodologiji UniCredit Grupe i za potrebe konsolidacije plana UniCredit Grupe  
8. Odluka o usvajanju Plana kapitala UniCredit Bank d.d. za 2026. godinu 
9. Odluka o usvajanju Plana kapitala UniCredit Bank d.d. za razdoblje 2026.-2028. godine 
10. Odluka o izboru KPMG B-H d.o.o. za nezavisnog vanjskog revizora koji će obaviti reviziju informacijskog sustava UniCredit Bank d.d. za godinu koja završava 31.12.2026. godine 
11. Odluka o usvajanju Izvještaja o obavljenoj reviziji kontrolnog okruženja upravljanja informacionom tehnologijom za 2025. godinu – UniCredit Bank d.d. 
12. Odluka o prihvaćanju Informacije o zaradama, naknadama i drugim primanjima članova Nadzornog odbora, Uprave Banke i višeg rukovodstva te ugovorima između Banke i članova tih odbora i drugih lica povezanih s tim članovima za 2025. godinu i prijedlog Nadzornog odbora o zaradama, naknadama i drugo imovinskoj koristi tih lica za 2026. godinu 
13. Odluka o redovnoj godišnjoj procjeni primjerenosti članova Nadzornog odbora UniCredit Bank d.d. za 2025. godinu</t>
  </si>
  <si>
    <t>XLV Skupština UniCredit Bank d.d. održana je 26.3.2026. godine u sjedištu UniCredit Bank d.d. u Mostaru na adresi Kardinala Stepinca b.b.</t>
  </si>
  <si>
    <t>XLVI Skupština UniCredit Bank d.d. održana je 21.4.2026. godine u sjedištu UniCredit Bank d.d. u Mostaru na adresi Kardinala Stepinca b.b.</t>
  </si>
  <si>
    <t xml:space="preserve">1. Izbor radnih tijela Skupštine i utvrđivanje kvoruma:
1.1 Izbor predsjednika Skupštine
1.2 Izbor zapisničara
1.3 Izbor dva ovjerovitelja zapisnika
1.4 Utvrđivanje kvoruma za rad i odlučivanje
2. Odluka o razrješenju dužnosti člana Nadzornog odbora UniCredit Bank d.d. 
3. Odluka o izboru člana Nadzornog odbora UniCredit Bank d.d. i odobrenju ugovora </t>
  </si>
  <si>
    <t xml:space="preserve">1. Odluka o razrješenju dužnosti člana Nadzornog odbora UniCredit Bank d.d. 
2. Odluka o izboru člana Nadzornog odbora UniCredit Bank d.d. i odobrenju ugovora </t>
  </si>
  <si>
    <t xml:space="preserve">1. Izbor radnih tijela Skupštine i utvrđivanje kvoruma:
1.1 Izbor predsjednika Skupštine
1.2 Izbor zapisničara
1.3 Izbor dva ovjerovitelja zapisnika
1.4 Utvrđivanje kvoruma za rad i odlučivanje
2. Odluka o drugoj emisiji obveznica UniCredit Bank d.d. putem zatvorene ponude </t>
  </si>
  <si>
    <t xml:space="preserve">1. Odluka o drugoj emisiji obveznica UniCredit Bank d.d. putem zatvorene ponude </t>
  </si>
  <si>
    <t>UniCredit Invest BH društvo za upravljanje fondovima d.o.o. (51%)</t>
  </si>
  <si>
    <t>KPMG B-H d.o.o. za reviziju , Zmaja od Bosne 7, Sarajevo, Bosna i Hercegovina</t>
  </si>
  <si>
    <t>Izvanredna XLVII Skupština UniCredit Bank d.d. održana je 11.5.2026. godine u sjedištu UniCredit Bank d.d. u Mostaru na adresi Kardinala Stepinca b.b.</t>
  </si>
  <si>
    <t>25. Stanje na kraju perioda na dan 30.06.2026. godine  (916+919+920-921-922+923+924)</t>
  </si>
  <si>
    <t>16. Ponovo iskazano stanje na početku perioda 01.01.2026. godine (913+914+915)</t>
  </si>
  <si>
    <t>13. Stanje na kraju perioda na dan 31.12.2025. godine (904+907+908-909-910+911+912)</t>
  </si>
  <si>
    <t>4. Ponovo iskazano stanje na početku perioda 01.01.2025. godine (901+902+903)</t>
  </si>
  <si>
    <t>1. Stanje na kraju perioda na dan 31.12.2024. godine</t>
  </si>
  <si>
    <t>Predsjednica: Marijana Brcko, članica: Antoslava Roso Duhović; članica: Anamarija Kontent</t>
  </si>
  <si>
    <t>Sredstva prikupljena iz emisije obveznica planiraju se koristiti za financiranje dijela planiranog rasta plasmana klijentima, te zadovoljavanje regulatornog MREL zahtjeva.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</si>
</sst>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KM&quot;_-;\-* #,##0.00\ &quot;KM&quot;_-;_-* &quot;-&quot;??\ &quot;KM&quot;_-;_-@_-"/>
    <numFmt numFmtId="165" formatCode="_-* #,##0.00_-;\-* #,##0.00_-;_-* \-??_-;_-@_-"/>
    <numFmt numFmtId="166" formatCode="d/m/yyyy/"/>
    <numFmt numFmtId="167" formatCode="_(* #,##0.00_);_(* \(#,##0.00\);_(* \-??_);_(@_)"/>
    <numFmt numFmtId="168" formatCode="yyyy"/>
    <numFmt numFmtId="169" formatCode="0.00000000000000000"/>
  </numFmts>
  <fonts count="8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0000"/>
      <name val="Cambria"/>
      <family val="1"/>
    </font>
    <font>
      <b/>
      <sz val="11"/>
      <name val="Cambria"/>
      <family val="1"/>
    </font>
    <font>
      <sz val="11"/>
      <color rgb="FFC00000"/>
      <name val="Cambria"/>
      <family val="1"/>
    </font>
    <font>
      <sz val="11"/>
      <name val="Cambria"/>
      <family val="1"/>
    </font>
    <font>
      <sz val="11"/>
      <color rgb="FF000000"/>
      <name val="Cambria"/>
      <family val="1"/>
    </font>
    <font>
      <sz val="11"/>
      <color theme="1" tint="0.249977111117893"/>
      <name val="Cambria"/>
      <family val="1"/>
    </font>
    <font>
      <b/>
      <sz val="11"/>
      <color theme="1"/>
      <name val="Cambria"/>
      <family val="1"/>
    </font>
    <font>
      <sz val="11"/>
      <color theme="0" tint="-0.499984740745262"/>
      <name val="Cambria"/>
      <family val="1"/>
    </font>
    <font>
      <b/>
      <sz val="11"/>
      <color theme="1" tint="0.249977111117893"/>
      <name val="Cambria"/>
      <family val="1"/>
    </font>
    <font>
      <b/>
      <sz val="13"/>
      <name val="Cambria"/>
      <family val="1"/>
    </font>
    <font>
      <b/>
      <sz val="12"/>
      <name val="Cambria"/>
      <family val="1"/>
    </font>
    <font>
      <sz val="10"/>
      <color theme="1" tint="0.249977111117893"/>
      <name val="Cambria"/>
      <family val="1"/>
    </font>
    <font>
      <b/>
      <sz val="10"/>
      <color theme="1"/>
      <name val="Cambria"/>
      <family val="1"/>
    </font>
    <font>
      <sz val="10"/>
      <color rgb="FF000000"/>
      <name val="Cambria"/>
      <family val="1"/>
    </font>
    <font>
      <sz val="10"/>
      <color rgb="FFFF0000"/>
      <name val="Cambria"/>
      <family val="1"/>
    </font>
    <font>
      <b/>
      <sz val="9"/>
      <color theme="1"/>
      <name val="Cambria"/>
      <family val="1"/>
    </font>
    <font>
      <sz val="10"/>
      <name val="Cambria"/>
      <family val="1"/>
    </font>
    <font>
      <sz val="10"/>
      <color theme="1"/>
      <name val="Cambria"/>
      <family val="1"/>
    </font>
    <font>
      <sz val="17"/>
      <name val="Bar-Code 39"/>
      <family val="3"/>
    </font>
    <font>
      <b/>
      <sz val="10"/>
      <color theme="1" tint="0.249977111117893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  <font>
      <sz val="11"/>
      <color theme="0" tint="-0.34998626667073579"/>
      <name val="Cambria"/>
      <family val="1"/>
    </font>
    <font>
      <b/>
      <sz val="11"/>
      <color theme="0" tint="-0.499984740745262"/>
      <name val="Cambria"/>
      <family val="1"/>
    </font>
    <font>
      <b/>
      <sz val="11"/>
      <color rgb="FFFF0000"/>
      <name val="Cambria"/>
      <family val="1"/>
    </font>
    <font>
      <b/>
      <sz val="10"/>
      <name val="Cambria"/>
      <family val="1"/>
    </font>
    <font>
      <sz val="11"/>
      <color rgb="FF808080"/>
      <name val="Cambria"/>
      <family val="1"/>
    </font>
    <font>
      <b/>
      <sz val="9"/>
      <name val="Cambria"/>
      <family val="1"/>
    </font>
    <font>
      <sz val="10"/>
      <color theme="0" tint="-0.499984740745262"/>
      <name val="Cambria"/>
      <family val="1"/>
    </font>
    <font>
      <sz val="10"/>
      <color rgb="FFC00000"/>
      <name val="Cambria"/>
      <family val="1"/>
    </font>
    <font>
      <b/>
      <sz val="10"/>
      <color rgb="FF000000"/>
      <name val="Cambria"/>
      <family val="1"/>
    </font>
    <font>
      <b/>
      <sz val="9"/>
      <color theme="1" tint="0.249977111117893"/>
      <name val="Cambria"/>
      <family val="1"/>
    </font>
    <font>
      <b/>
      <sz val="9"/>
      <color theme="0" tint="-0.499984740745262"/>
      <name val="Cambria"/>
      <family val="1"/>
    </font>
    <font>
      <sz val="9"/>
      <color rgb="FF000000"/>
      <name val="Cambria"/>
      <family val="1"/>
    </font>
    <font>
      <b/>
      <sz val="16"/>
      <name val="Cambria"/>
      <family val="1"/>
    </font>
    <font>
      <sz val="9"/>
      <color theme="1" tint="0.249977111117893"/>
      <name val="Cambria"/>
      <family val="1"/>
    </font>
    <font>
      <sz val="10"/>
      <name val="Arial"/>
      <family val="2"/>
    </font>
    <font>
      <b/>
      <sz val="8"/>
      <name val="Cambria"/>
      <family val="1"/>
    </font>
    <font>
      <sz val="9"/>
      <name val="Cambria"/>
      <family val="1"/>
    </font>
    <font>
      <b/>
      <sz val="9"/>
      <color rgb="FF000000"/>
      <name val="Cambria"/>
      <family val="1"/>
    </font>
    <font>
      <sz val="12"/>
      <name val="Cambria"/>
      <family val="1"/>
    </font>
    <font>
      <b/>
      <sz val="10"/>
      <color theme="1" tint="0.249977111117893"/>
      <name val="Cambria"/>
      <family val="1"/>
      <charset val="238"/>
    </font>
    <font>
      <b/>
      <sz val="9"/>
      <color theme="1" tint="0.249977111117893"/>
      <name val="Cambria"/>
      <family val="1"/>
      <charset val="238"/>
    </font>
    <font>
      <b/>
      <sz val="10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1"/>
      <name val="Aptos Narrow"/>
      <family val="2"/>
      <scheme val="minor"/>
    </font>
    <font>
      <sz val="15"/>
      <name val="Cambria"/>
      <family val="1"/>
    </font>
    <font>
      <b/>
      <sz val="12"/>
      <name val="Cambria"/>
      <family val="1"/>
      <charset val="238"/>
    </font>
    <font>
      <b/>
      <sz val="14"/>
      <name val="Cambria"/>
      <family val="1"/>
    </font>
    <font>
      <b/>
      <sz val="15"/>
      <name val="Cambria"/>
      <family val="1"/>
    </font>
    <font>
      <b/>
      <sz val="11"/>
      <color theme="1" tint="0.249977111117893"/>
      <name val="Cambria"/>
      <family val="1"/>
      <charset val="238"/>
    </font>
    <font>
      <sz val="22"/>
      <name val="Bar-Code 39"/>
      <family val="3"/>
    </font>
    <font>
      <sz val="12"/>
      <name val="Cambria"/>
      <family val="1"/>
      <charset val="238"/>
    </font>
    <font>
      <sz val="12"/>
      <color theme="1" tint="0.249977111117893"/>
      <name val="Cambria"/>
      <family val="1"/>
    </font>
    <font>
      <sz val="14"/>
      <name val="Cambria"/>
      <family val="1"/>
    </font>
    <font>
      <sz val="12"/>
      <color rgb="FFFF0000"/>
      <name val="Cambria"/>
      <family val="1"/>
    </font>
    <font>
      <b/>
      <sz val="12"/>
      <color theme="1" tint="0.499984740745262"/>
      <name val="Cambria"/>
      <family val="1"/>
    </font>
    <font>
      <b/>
      <sz val="14"/>
      <color theme="1"/>
      <name val="Cambria"/>
      <family val="1"/>
    </font>
    <font>
      <sz val="16"/>
      <name val="Cambria"/>
      <family val="1"/>
    </font>
    <font>
      <sz val="19"/>
      <name val="Cambria"/>
      <family val="1"/>
    </font>
    <font>
      <sz val="22"/>
      <name val="Cambria"/>
      <family val="1"/>
    </font>
    <font>
      <b/>
      <sz val="14"/>
      <color theme="1" tint="0.249977111117893"/>
      <name val="Cambria"/>
      <family val="1"/>
    </font>
    <font>
      <sz val="14"/>
      <color theme="0" tint="-0.499984740745262"/>
      <name val="Cambria"/>
      <family val="1"/>
    </font>
    <font>
      <sz val="14"/>
      <color theme="1" tint="0.249977111117893"/>
      <name val="Cambria"/>
      <family val="1"/>
    </font>
    <font>
      <sz val="9"/>
      <color theme="0" tint="-0.499984740745262"/>
      <name val="Cambria"/>
      <family val="1"/>
    </font>
    <font>
      <sz val="16"/>
      <color rgb="FFFF0000"/>
      <name val="Cambria"/>
      <family val="1"/>
    </font>
    <font>
      <b/>
      <sz val="18"/>
      <name val="Cambria"/>
      <family val="1"/>
      <charset val="238"/>
    </font>
    <font>
      <sz val="26"/>
      <color rgb="FFFF0000"/>
      <name val="Cambria"/>
      <family val="1"/>
    </font>
    <font>
      <sz val="26"/>
      <color theme="1" tint="0.249977111117893"/>
      <name val="Cambria"/>
      <family val="1"/>
    </font>
    <font>
      <b/>
      <sz val="26"/>
      <name val="Cambria"/>
      <family val="1"/>
    </font>
    <font>
      <sz val="26"/>
      <name val="Cambria"/>
      <family val="1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8"/>
      <name val="Cambria"/>
      <family val="1"/>
    </font>
    <font>
      <sz val="26"/>
      <color rgb="FF808080"/>
      <name val="Cambria"/>
      <family val="1"/>
    </font>
    <font>
      <sz val="36"/>
      <name val="Bar-Code 39"/>
      <family val="3"/>
    </font>
    <font>
      <b/>
      <sz val="26"/>
      <color theme="1" tint="0.249977111117893"/>
      <name val="Cambria"/>
      <family val="1"/>
    </font>
    <font>
      <b/>
      <sz val="20"/>
      <name val="Cambria"/>
      <family val="1"/>
    </font>
    <font>
      <sz val="21"/>
      <color rgb="FFFF0000"/>
      <name val="Cambria"/>
      <family val="1"/>
    </font>
    <font>
      <b/>
      <sz val="21"/>
      <name val="Cambria"/>
      <family val="1"/>
    </font>
    <font>
      <sz val="21"/>
      <name val="Cambria"/>
      <family val="1"/>
    </font>
    <font>
      <sz val="21"/>
      <color rgb="FF000000"/>
      <name val="Cambria"/>
      <family val="1"/>
    </font>
    <font>
      <sz val="16"/>
      <color theme="1" tint="0.249977111117893"/>
      <name val="Cambria"/>
      <family val="1"/>
    </font>
    <font>
      <b/>
      <sz val="16"/>
      <color theme="1" tint="0.249977111117893"/>
      <name val="Cambria"/>
      <family val="1"/>
    </font>
    <font>
      <b/>
      <sz val="12"/>
      <color theme="1"/>
      <name val="Cambria"/>
      <family val="1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2" tint="-0.249977111117893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0" tint="-0.34998626667073579"/>
      </right>
      <top/>
      <bottom style="thin">
        <color theme="2" tint="-0.249977111117893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0" tint="-0.499984740745262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0" tint="-0.499984740745262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0" tint="-0.499984740745262"/>
      </right>
      <top style="thin">
        <color theme="2" tint="-0.249977111117893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5" fontId="1" fillId="0" borderId="0"/>
    <xf numFmtId="165" fontId="1" fillId="0" borderId="0"/>
    <xf numFmtId="164" fontId="1" fillId="0" borderId="0"/>
    <xf numFmtId="0" fontId="38" fillId="0" borderId="0"/>
    <xf numFmtId="0" fontId="1" fillId="0" borderId="0"/>
    <xf numFmtId="0" fontId="48" fillId="0" borderId="0"/>
  </cellStyleXfs>
  <cellXfs count="436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0" xfId="3" applyNumberFormat="1" applyFont="1" applyAlignment="1">
      <alignment horizontal="left" vertical="top"/>
    </xf>
    <xf numFmtId="0" fontId="3" fillId="0" borderId="0" xfId="3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2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10" fillId="0" borderId="0" xfId="1" applyFont="1" applyAlignment="1">
      <alignment horizontal="left" wrapText="1"/>
    </xf>
    <xf numFmtId="0" fontId="7" fillId="0" borderId="0" xfId="0" applyFont="1" applyAlignment="1">
      <alignment horizontal="right" vertical="top"/>
    </xf>
    <xf numFmtId="0" fontId="5" fillId="0" borderId="0" xfId="1" applyFont="1" applyAlignment="1">
      <alignment horizontal="left" vertical="top"/>
    </xf>
    <xf numFmtId="0" fontId="10" fillId="0" borderId="0" xfId="3" applyNumberFormat="1" applyFont="1" applyAlignment="1">
      <alignment vertical="top" wrapText="1"/>
    </xf>
    <xf numFmtId="0" fontId="3" fillId="0" borderId="0" xfId="3" applyNumberFormat="1" applyFont="1" applyAlignment="1">
      <alignment vertical="top" wrapText="1"/>
    </xf>
    <xf numFmtId="0" fontId="8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49" fontId="17" fillId="2" borderId="1" xfId="1" applyNumberFormat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9" fillId="2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 wrapText="1"/>
    </xf>
    <xf numFmtId="3" fontId="19" fillId="2" borderId="1" xfId="1" applyNumberFormat="1" applyFont="1" applyFill="1" applyBorder="1" applyAlignment="1">
      <alignment horizontal="right" vertical="center" wrapText="1"/>
    </xf>
    <xf numFmtId="0" fontId="18" fillId="0" borderId="1" xfId="1" applyFont="1" applyBorder="1" applyAlignment="1">
      <alignment horizontal="left" vertical="center" wrapText="1"/>
    </xf>
    <xf numFmtId="3" fontId="19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9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 indent="1"/>
    </xf>
    <xf numFmtId="0" fontId="14" fillId="2" borderId="1" xfId="1" applyFont="1" applyFill="1" applyBorder="1" applyAlignment="1">
      <alignment horizontal="left" vertical="center"/>
    </xf>
    <xf numFmtId="3" fontId="19" fillId="2" borderId="1" xfId="1" applyNumberFormat="1" applyFont="1" applyFill="1" applyBorder="1" applyAlignment="1" applyProtection="1">
      <alignment vertical="center" wrapText="1"/>
      <protection locked="0"/>
    </xf>
    <xf numFmtId="3" fontId="20" fillId="0" borderId="0" xfId="3" quotePrefix="1" applyNumberFormat="1" applyFont="1" applyAlignment="1">
      <alignment horizontal="right" vertical="center"/>
    </xf>
    <xf numFmtId="0" fontId="21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3" fontId="13" fillId="0" borderId="0" xfId="3" quotePrefix="1" applyNumberFormat="1" applyFont="1" applyAlignment="1">
      <alignment horizontal="right" vertical="center"/>
    </xf>
    <xf numFmtId="49" fontId="19" fillId="2" borderId="1" xfId="1" applyNumberFormat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vertical="center" wrapText="1"/>
    </xf>
    <xf numFmtId="3" fontId="14" fillId="2" borderId="1" xfId="1" applyNumberFormat="1" applyFont="1" applyFill="1" applyBorder="1" applyAlignment="1">
      <alignment horizontal="right" vertical="center" wrapText="1"/>
    </xf>
    <xf numFmtId="0" fontId="19" fillId="2" borderId="1" xfId="1" applyFont="1" applyFill="1" applyBorder="1" applyAlignment="1">
      <alignment horizontal="left" vertical="center" wrapText="1" indent="2"/>
    </xf>
    <xf numFmtId="49" fontId="14" fillId="2" borderId="1" xfId="1" applyNumberFormat="1" applyFont="1" applyFill="1" applyBorder="1" applyAlignment="1">
      <alignment horizontal="left" vertical="center"/>
    </xf>
    <xf numFmtId="3" fontId="1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9" fillId="2" borderId="1" xfId="1" applyFont="1" applyFill="1" applyBorder="1" applyAlignment="1">
      <alignment vertical="center" wrapText="1"/>
    </xf>
    <xf numFmtId="49" fontId="22" fillId="2" borderId="0" xfId="1" applyNumberFormat="1" applyFont="1" applyFill="1" applyAlignment="1">
      <alignment horizontal="center" vertical="center"/>
    </xf>
    <xf numFmtId="0" fontId="22" fillId="2" borderId="0" xfId="1" applyFont="1" applyFill="1" applyAlignment="1">
      <alignment vertical="center" wrapText="1"/>
    </xf>
    <xf numFmtId="0" fontId="22" fillId="2" borderId="0" xfId="1" applyFont="1" applyFill="1" applyAlignment="1">
      <alignment horizontal="center" vertical="center" wrapText="1"/>
    </xf>
    <xf numFmtId="49" fontId="22" fillId="2" borderId="0" xfId="1" applyNumberFormat="1" applyFont="1" applyFill="1" applyAlignment="1">
      <alignment horizontal="center" vertical="center" wrapText="1"/>
    </xf>
    <xf numFmtId="3" fontId="22" fillId="2" borderId="0" xfId="1" applyNumberFormat="1" applyFont="1" applyFill="1" applyAlignment="1">
      <alignment horizontal="right" vertical="center" wrapText="1"/>
    </xf>
    <xf numFmtId="0" fontId="4" fillId="0" borderId="0" xfId="1" applyFont="1" applyAlignment="1">
      <alignment vertical="center"/>
    </xf>
    <xf numFmtId="0" fontId="14" fillId="2" borderId="1" xfId="4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left" vertical="center" wrapText="1" indent="2"/>
    </xf>
    <xf numFmtId="0" fontId="2" fillId="3" borderId="0" xfId="1" applyFont="1" applyFill="1" applyAlignment="1">
      <alignment vertical="center"/>
    </xf>
    <xf numFmtId="2" fontId="4" fillId="0" borderId="0" xfId="1" applyNumberFormat="1" applyFont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66" fontId="3" fillId="0" borderId="0" xfId="1" applyNumberFormat="1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4" fillId="0" borderId="0" xfId="1" applyFont="1" applyAlignment="1">
      <alignment horizontal="right" vertical="center"/>
    </xf>
    <xf numFmtId="0" fontId="4" fillId="0" borderId="0" xfId="1" applyFont="1" applyAlignment="1">
      <alignment vertical="top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wrapText="1"/>
    </xf>
    <xf numFmtId="0" fontId="3" fillId="0" borderId="0" xfId="3" applyNumberFormat="1" applyFont="1" applyAlignment="1">
      <alignment horizontal="right" vertical="top"/>
    </xf>
    <xf numFmtId="0" fontId="25" fillId="0" borderId="0" xfId="3" applyNumberFormat="1" applyFont="1" applyAlignment="1">
      <alignment vertical="top" wrapText="1"/>
    </xf>
    <xf numFmtId="0" fontId="7" fillId="0" borderId="0" xfId="1" applyFont="1" applyAlignment="1">
      <alignment horizontal="left" vertical="center"/>
    </xf>
    <xf numFmtId="0" fontId="22" fillId="2" borderId="0" xfId="1" applyFont="1" applyFill="1" applyAlignment="1">
      <alignment vertical="center"/>
    </xf>
    <xf numFmtId="49" fontId="18" fillId="4" borderId="1" xfId="1" applyNumberFormat="1" applyFont="1" applyFill="1" applyBorder="1" applyAlignment="1">
      <alignment horizontal="center" vertical="center"/>
    </xf>
    <xf numFmtId="0" fontId="19" fillId="5" borderId="1" xfId="1" applyFont="1" applyFill="1" applyBorder="1" applyAlignment="1">
      <alignment horizontal="left" vertical="center" wrapText="1"/>
    </xf>
    <xf numFmtId="0" fontId="19" fillId="5" borderId="1" xfId="1" applyFont="1" applyFill="1" applyBorder="1" applyAlignment="1">
      <alignment horizontal="left" vertical="center" wrapText="1" indent="1"/>
    </xf>
    <xf numFmtId="0" fontId="26" fillId="0" borderId="0" xfId="1" applyFont="1" applyAlignment="1">
      <alignment vertical="center"/>
    </xf>
    <xf numFmtId="49" fontId="27" fillId="4" borderId="1" xfId="1" applyNumberFormat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3" fontId="28" fillId="0" borderId="0" xfId="3" quotePrefix="1" applyNumberFormat="1" applyFont="1" applyAlignment="1">
      <alignment horizontal="left" vertical="center"/>
    </xf>
    <xf numFmtId="49" fontId="18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left" vertical="center" wrapText="1" indent="1"/>
    </xf>
    <xf numFmtId="0" fontId="19" fillId="0" borderId="1" xfId="1" applyFont="1" applyBorder="1" applyAlignment="1">
      <alignment horizontal="left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3" fontId="19" fillId="2" borderId="3" xfId="1" applyNumberFormat="1" applyFont="1" applyFill="1" applyBorder="1" applyAlignment="1" applyProtection="1">
      <alignment horizontal="right" vertical="center" wrapText="1"/>
      <protection locked="0"/>
    </xf>
    <xf numFmtId="3" fontId="1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27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3" fontId="14" fillId="2" borderId="5" xfId="1" applyNumberFormat="1" applyFont="1" applyFill="1" applyBorder="1" applyAlignment="1">
      <alignment horizontal="right" vertical="center" wrapText="1"/>
    </xf>
    <xf numFmtId="3" fontId="14" fillId="2" borderId="3" xfId="1" applyNumberFormat="1" applyFont="1" applyFill="1" applyBorder="1" applyAlignment="1">
      <alignment horizontal="right" vertical="center" wrapText="1"/>
    </xf>
    <xf numFmtId="3" fontId="19" fillId="2" borderId="3" xfId="1" applyNumberFormat="1" applyFont="1" applyFill="1" applyBorder="1" applyAlignment="1">
      <alignment horizontal="right" vertical="center" wrapText="1"/>
    </xf>
    <xf numFmtId="3" fontId="19" fillId="2" borderId="5" xfId="1" applyNumberFormat="1" applyFont="1" applyFill="1" applyBorder="1" applyAlignment="1">
      <alignment horizontal="right" vertical="center" wrapText="1"/>
    </xf>
    <xf numFmtId="3" fontId="14" fillId="2" borderId="3" xfId="1" applyNumberFormat="1" applyFont="1" applyFill="1" applyBorder="1" applyAlignment="1" applyProtection="1">
      <alignment horizontal="right" vertical="center" wrapText="1"/>
      <protection locked="0"/>
    </xf>
    <xf numFmtId="3" fontId="14" fillId="2" borderId="5" xfId="1" applyNumberFormat="1" applyFont="1" applyFill="1" applyBorder="1" applyAlignment="1" applyProtection="1">
      <alignment horizontal="right" vertical="center" wrapText="1"/>
      <protection locked="0"/>
    </xf>
    <xf numFmtId="3" fontId="19" fillId="2" borderId="6" xfId="1" applyNumberFormat="1" applyFont="1" applyFill="1" applyBorder="1" applyAlignment="1">
      <alignment horizontal="right" vertical="center" wrapText="1"/>
    </xf>
    <xf numFmtId="49" fontId="5" fillId="0" borderId="0" xfId="1" applyNumberFormat="1" applyFont="1" applyAlignment="1">
      <alignment horizontal="center" vertical="center"/>
    </xf>
    <xf numFmtId="0" fontId="22" fillId="0" borderId="0" xfId="1" applyFont="1" applyAlignment="1">
      <alignment horizontal="left" vertical="center" wrapText="1"/>
    </xf>
    <xf numFmtId="0" fontId="22" fillId="0" borderId="0" xfId="1" applyFont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center" indent="1"/>
    </xf>
    <xf numFmtId="0" fontId="14" fillId="0" borderId="1" xfId="1" applyFont="1" applyBorder="1" applyAlignment="1">
      <alignment horizontal="left" vertical="center"/>
    </xf>
    <xf numFmtId="3" fontId="14" fillId="0" borderId="1" xfId="1" applyNumberFormat="1" applyFont="1" applyBorder="1" applyAlignment="1">
      <alignment horizontal="right" vertical="center" wrapText="1"/>
    </xf>
    <xf numFmtId="0" fontId="19" fillId="0" borderId="1" xfId="1" applyFont="1" applyBorder="1" applyAlignment="1">
      <alignment horizontal="left" vertical="center"/>
    </xf>
    <xf numFmtId="0" fontId="2" fillId="6" borderId="0" xfId="1" applyFont="1" applyFill="1" applyAlignment="1">
      <alignment vertical="center"/>
    </xf>
    <xf numFmtId="0" fontId="31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center" vertical="center"/>
    </xf>
    <xf numFmtId="0" fontId="27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center"/>
    </xf>
    <xf numFmtId="2" fontId="31" fillId="0" borderId="0" xfId="1" applyNumberFormat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9" fillId="0" borderId="0" xfId="1" applyFont="1"/>
    <xf numFmtId="0" fontId="29" fillId="0" borderId="0" xfId="1" applyFont="1" applyAlignment="1">
      <alignment horizontal="right"/>
    </xf>
    <xf numFmtId="0" fontId="9" fillId="0" borderId="0" xfId="1" applyFont="1"/>
    <xf numFmtId="0" fontId="34" fillId="0" borderId="0" xfId="1" applyFont="1"/>
    <xf numFmtId="0" fontId="33" fillId="0" borderId="0" xfId="1" applyFont="1" applyAlignment="1">
      <alignment horizontal="right" vertical="top"/>
    </xf>
    <xf numFmtId="0" fontId="34" fillId="0" borderId="0" xfId="1" applyFont="1" applyAlignment="1">
      <alignment horizontal="right"/>
    </xf>
    <xf numFmtId="0" fontId="35" fillId="0" borderId="0" xfId="1" applyFont="1"/>
    <xf numFmtId="0" fontId="36" fillId="0" borderId="0" xfId="1" applyFont="1"/>
    <xf numFmtId="0" fontId="7" fillId="0" borderId="0" xfId="1" applyFont="1"/>
    <xf numFmtId="0" fontId="9" fillId="0" borderId="7" xfId="1" applyFont="1" applyBorder="1"/>
    <xf numFmtId="0" fontId="37" fillId="0" borderId="7" xfId="1" applyFont="1" applyBorder="1" applyAlignment="1">
      <alignment horizontal="right"/>
    </xf>
    <xf numFmtId="0" fontId="29" fillId="0" borderId="9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39" fillId="4" borderId="12" xfId="5" applyFont="1" applyFill="1" applyBorder="1" applyAlignment="1">
      <alignment horizontal="center" vertical="center"/>
    </xf>
    <xf numFmtId="0" fontId="39" fillId="4" borderId="0" xfId="5" applyFont="1" applyFill="1" applyAlignment="1">
      <alignment horizontal="center" vertical="center"/>
    </xf>
    <xf numFmtId="3" fontId="39" fillId="4" borderId="13" xfId="5" applyNumberFormat="1" applyFont="1" applyFill="1" applyBorder="1" applyAlignment="1">
      <alignment horizontal="center" vertical="center"/>
    </xf>
    <xf numFmtId="3" fontId="39" fillId="4" borderId="11" xfId="5" applyNumberFormat="1" applyFont="1" applyFill="1" applyBorder="1" applyAlignment="1">
      <alignment horizontal="center" vertical="center"/>
    </xf>
    <xf numFmtId="3" fontId="39" fillId="4" borderId="10" xfId="5" applyNumberFormat="1" applyFont="1" applyFill="1" applyBorder="1" applyAlignment="1">
      <alignment horizontal="center" vertical="center"/>
    </xf>
    <xf numFmtId="0" fontId="39" fillId="4" borderId="11" xfId="5" applyFont="1" applyFill="1" applyBorder="1" applyAlignment="1">
      <alignment horizontal="center" vertical="center"/>
    </xf>
    <xf numFmtId="0" fontId="18" fillId="7" borderId="0" xfId="5" applyFont="1" applyFill="1"/>
    <xf numFmtId="0" fontId="5" fillId="8" borderId="0" xfId="1" applyFont="1" applyFill="1"/>
    <xf numFmtId="49" fontId="40" fillId="4" borderId="14" xfId="5" applyNumberFormat="1" applyFont="1" applyFill="1" applyBorder="1" applyAlignment="1">
      <alignment horizontal="center" vertical="center"/>
    </xf>
    <xf numFmtId="0" fontId="40" fillId="4" borderId="15" xfId="5" applyFont="1" applyFill="1" applyBorder="1" applyAlignment="1">
      <alignment horizontal="left" vertical="center"/>
    </xf>
    <xf numFmtId="3" fontId="40" fillId="0" borderId="1" xfId="3" applyNumberFormat="1" applyFont="1" applyBorder="1" applyAlignment="1" applyProtection="1">
      <alignment horizontal="right" vertical="center" wrapText="1"/>
      <protection locked="0"/>
    </xf>
    <xf numFmtId="0" fontId="35" fillId="0" borderId="9" xfId="1" applyFont="1" applyBorder="1" applyProtection="1">
      <protection locked="0"/>
    </xf>
    <xf numFmtId="0" fontId="35" fillId="0" borderId="1" xfId="1" applyFont="1" applyBorder="1" applyProtection="1">
      <protection locked="0"/>
    </xf>
    <xf numFmtId="49" fontId="40" fillId="4" borderId="16" xfId="5" applyNumberFormat="1" applyFont="1" applyFill="1" applyBorder="1" applyAlignment="1">
      <alignment horizontal="center" vertical="center"/>
    </xf>
    <xf numFmtId="0" fontId="40" fillId="4" borderId="17" xfId="5" applyFont="1" applyFill="1" applyBorder="1" applyAlignment="1">
      <alignment horizontal="left" vertical="center" indent="1"/>
    </xf>
    <xf numFmtId="1" fontId="35" fillId="0" borderId="1" xfId="1" applyNumberFormat="1" applyFont="1" applyBorder="1" applyAlignment="1" applyProtection="1">
      <alignment wrapText="1"/>
      <protection locked="0"/>
    </xf>
    <xf numFmtId="49" fontId="40" fillId="4" borderId="4" xfId="5" applyNumberFormat="1" applyFont="1" applyFill="1" applyBorder="1" applyAlignment="1">
      <alignment horizontal="center" vertical="center"/>
    </xf>
    <xf numFmtId="0" fontId="40" fillId="4" borderId="18" xfId="5" applyFont="1" applyFill="1" applyBorder="1" applyAlignment="1">
      <alignment horizontal="left" vertical="center"/>
    </xf>
    <xf numFmtId="3" fontId="40" fillId="0" borderId="1" xfId="3" applyNumberFormat="1" applyFont="1" applyBorder="1" applyAlignment="1">
      <alignment horizontal="right" vertical="center" wrapText="1"/>
    </xf>
    <xf numFmtId="49" fontId="40" fillId="4" borderId="19" xfId="5" applyNumberFormat="1" applyFont="1" applyFill="1" applyBorder="1" applyAlignment="1">
      <alignment horizontal="center" vertical="center"/>
    </xf>
    <xf numFmtId="0" fontId="40" fillId="4" borderId="20" xfId="5" applyFont="1" applyFill="1" applyBorder="1" applyAlignment="1">
      <alignment horizontal="left" vertical="center" wrapText="1" indent="1"/>
    </xf>
    <xf numFmtId="49" fontId="40" fillId="4" borderId="21" xfId="5" applyNumberFormat="1" applyFont="1" applyFill="1" applyBorder="1" applyAlignment="1">
      <alignment horizontal="center" vertical="center"/>
    </xf>
    <xf numFmtId="0" fontId="40" fillId="0" borderId="22" xfId="5" applyFont="1" applyBorder="1" applyAlignment="1">
      <alignment horizontal="left" vertical="center"/>
    </xf>
    <xf numFmtId="1" fontId="35" fillId="0" borderId="1" xfId="1" applyNumberFormat="1" applyFont="1" applyBorder="1" applyAlignment="1">
      <alignment wrapText="1"/>
    </xf>
    <xf numFmtId="0" fontId="40" fillId="4" borderId="18" xfId="5" applyFont="1" applyFill="1" applyBorder="1" applyAlignment="1">
      <alignment horizontal="left" vertical="center" indent="1"/>
    </xf>
    <xf numFmtId="0" fontId="40" fillId="4" borderId="20" xfId="5" applyFont="1" applyFill="1" applyBorder="1" applyAlignment="1">
      <alignment horizontal="left" vertical="center" indent="1"/>
    </xf>
    <xf numFmtId="0" fontId="40" fillId="0" borderId="20" xfId="5" applyFont="1" applyBorder="1" applyAlignment="1">
      <alignment horizontal="left" vertical="center"/>
    </xf>
    <xf numFmtId="0" fontId="27" fillId="7" borderId="0" xfId="5" applyFont="1" applyFill="1"/>
    <xf numFmtId="0" fontId="3" fillId="8" borderId="0" xfId="1" applyFont="1" applyFill="1"/>
    <xf numFmtId="49" fontId="29" fillId="4" borderId="19" xfId="5" applyNumberFormat="1" applyFont="1" applyFill="1" applyBorder="1" applyAlignment="1">
      <alignment horizontal="center" vertical="center"/>
    </xf>
    <xf numFmtId="0" fontId="29" fillId="4" borderId="23" xfId="5" applyFont="1" applyFill="1" applyBorder="1" applyAlignment="1">
      <alignment horizontal="left" vertical="center"/>
    </xf>
    <xf numFmtId="3" fontId="29" fillId="0" borderId="1" xfId="3" applyNumberFormat="1" applyFont="1" applyBorder="1" applyAlignment="1">
      <alignment horizontal="right" vertical="center" wrapText="1"/>
    </xf>
    <xf numFmtId="0" fontId="23" fillId="0" borderId="0" xfId="1" applyFont="1"/>
    <xf numFmtId="0" fontId="5" fillId="8" borderId="0" xfId="1" applyFont="1" applyFill="1" applyAlignment="1">
      <alignment horizontal="right"/>
    </xf>
    <xf numFmtId="0" fontId="41" fillId="0" borderId="0" xfId="1" applyFont="1" applyAlignment="1">
      <alignment horizontal="center"/>
    </xf>
    <xf numFmtId="0" fontId="41" fillId="0" borderId="0" xfId="1" applyFont="1" applyAlignment="1">
      <alignment horizontal="right"/>
    </xf>
    <xf numFmtId="0" fontId="37" fillId="0" borderId="0" xfId="1" applyFont="1"/>
    <xf numFmtId="0" fontId="37" fillId="0" borderId="0" xfId="1" applyFont="1" applyAlignment="1">
      <alignment horizontal="center"/>
    </xf>
    <xf numFmtId="0" fontId="33" fillId="0" borderId="0" xfId="1" applyFont="1"/>
    <xf numFmtId="0" fontId="35" fillId="0" borderId="0" xfId="1" applyFont="1" applyAlignment="1">
      <alignment horizontal="right"/>
    </xf>
    <xf numFmtId="0" fontId="31" fillId="0" borderId="0" xfId="1" applyFont="1"/>
    <xf numFmtId="0" fontId="18" fillId="0" borderId="0" xfId="1" applyFont="1" applyAlignment="1">
      <alignment horizontal="left"/>
    </xf>
    <xf numFmtId="0" fontId="31" fillId="0" borderId="0" xfId="1" applyFont="1" applyAlignment="1">
      <alignment vertical="top"/>
    </xf>
    <xf numFmtId="0" fontId="30" fillId="0" borderId="0" xfId="1" applyFont="1" applyAlignment="1">
      <alignment horizontal="left"/>
    </xf>
    <xf numFmtId="0" fontId="18" fillId="0" borderId="0" xfId="1" applyFont="1" applyAlignment="1">
      <alignment horizontal="left" vertical="top"/>
    </xf>
    <xf numFmtId="0" fontId="13" fillId="0" borderId="0" xfId="1" applyFont="1" applyAlignment="1">
      <alignment horizontal="right" vertical="top"/>
    </xf>
    <xf numFmtId="0" fontId="27" fillId="0" borderId="0" xfId="3" applyNumberFormat="1" applyFont="1" applyAlignment="1">
      <alignment horizontal="left" vertical="top"/>
    </xf>
    <xf numFmtId="0" fontId="27" fillId="0" borderId="0" xfId="3" applyNumberFormat="1" applyFont="1" applyAlignment="1">
      <alignment horizontal="right"/>
    </xf>
    <xf numFmtId="0" fontId="15" fillId="0" borderId="0" xfId="1" applyFont="1"/>
    <xf numFmtId="0" fontId="15" fillId="0" borderId="0" xfId="1" applyFont="1" applyAlignment="1">
      <alignment vertical="top"/>
    </xf>
    <xf numFmtId="0" fontId="27" fillId="0" borderId="0" xfId="3" applyNumberFormat="1" applyFont="1" applyAlignment="1">
      <alignment horizontal="center" vertical="top"/>
    </xf>
    <xf numFmtId="0" fontId="27" fillId="0" borderId="0" xfId="3" applyNumberFormat="1" applyFont="1" applyAlignment="1">
      <alignment horizontal="left" vertical="top" wrapText="1"/>
    </xf>
    <xf numFmtId="0" fontId="27" fillId="0" borderId="0" xfId="3" applyNumberFormat="1" applyFont="1" applyAlignment="1">
      <alignment vertical="top" wrapText="1"/>
    </xf>
    <xf numFmtId="0" fontId="27" fillId="0" borderId="0" xfId="3" applyNumberFormat="1" applyFont="1" applyAlignment="1">
      <alignment horizontal="right" vertical="top"/>
    </xf>
    <xf numFmtId="49" fontId="19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3" fontId="19" fillId="0" borderId="1" xfId="1" applyNumberFormat="1" applyFont="1" applyBorder="1" applyAlignment="1">
      <alignment horizontal="right" vertical="center" wrapText="1"/>
    </xf>
    <xf numFmtId="49" fontId="14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 applyProtection="1">
      <alignment horizontal="left" vertical="center" wrapText="1"/>
      <protection locked="0"/>
    </xf>
    <xf numFmtId="3" fontId="19" fillId="0" borderId="1" xfId="1" applyNumberFormat="1" applyFont="1" applyBorder="1" applyAlignment="1" applyProtection="1">
      <alignment horizontal="right" vertical="center" wrapText="1"/>
      <protection locked="0"/>
    </xf>
    <xf numFmtId="0" fontId="14" fillId="0" borderId="1" xfId="1" applyFont="1" applyBorder="1" applyAlignment="1">
      <alignment horizontal="left" vertical="center" wrapText="1" indent="1"/>
    </xf>
    <xf numFmtId="0" fontId="14" fillId="0" borderId="1" xfId="1" applyFont="1" applyBorder="1" applyAlignment="1" applyProtection="1">
      <alignment horizontal="left" vertical="center" wrapText="1"/>
      <protection locked="0"/>
    </xf>
    <xf numFmtId="0" fontId="19" fillId="0" borderId="1" xfId="1" applyFont="1" applyBorder="1" applyAlignment="1" applyProtection="1">
      <alignment horizontal="left" vertical="center"/>
      <protection locked="0"/>
    </xf>
    <xf numFmtId="49" fontId="22" fillId="0" borderId="24" xfId="1" applyNumberFormat="1" applyFont="1" applyBorder="1" applyAlignment="1">
      <alignment horizontal="center" vertical="center"/>
    </xf>
    <xf numFmtId="0" fontId="22" fillId="0" borderId="24" xfId="1" applyFont="1" applyBorder="1" applyAlignment="1">
      <alignment horizontal="left" vertical="center"/>
    </xf>
    <xf numFmtId="0" fontId="22" fillId="0" borderId="24" xfId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 wrapText="1"/>
    </xf>
    <xf numFmtId="3" fontId="22" fillId="0" borderId="24" xfId="1" applyNumberFormat="1" applyFont="1" applyBorder="1" applyAlignment="1">
      <alignment horizontal="right" vertical="center" wrapText="1"/>
    </xf>
    <xf numFmtId="3" fontId="22" fillId="0" borderId="24" xfId="1" applyNumberFormat="1" applyFont="1" applyBorder="1" applyAlignment="1">
      <alignment vertical="center" wrapText="1"/>
    </xf>
    <xf numFmtId="3" fontId="9" fillId="0" borderId="0" xfId="3" quotePrefix="1" applyNumberFormat="1" applyFont="1" applyAlignment="1">
      <alignment horizontal="center"/>
    </xf>
    <xf numFmtId="3" fontId="20" fillId="0" borderId="0" xfId="3" quotePrefix="1" applyNumberFormat="1" applyFont="1" applyAlignment="1">
      <alignment horizontal="right"/>
    </xf>
    <xf numFmtId="0" fontId="21" fillId="0" borderId="0" xfId="1" applyFont="1" applyAlignment="1">
      <alignment horizontal="left"/>
    </xf>
    <xf numFmtId="3" fontId="13" fillId="0" borderId="0" xfId="3" quotePrefix="1" applyNumberFormat="1" applyFont="1" applyAlignment="1">
      <alignment horizontal="right"/>
    </xf>
    <xf numFmtId="3" fontId="19" fillId="0" borderId="1" xfId="1" applyNumberFormat="1" applyFont="1" applyBorder="1" applyAlignment="1" applyProtection="1">
      <alignment vertical="center" wrapText="1"/>
      <protection locked="0"/>
    </xf>
    <xf numFmtId="0" fontId="19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3" fontId="14" fillId="0" borderId="1" xfId="1" applyNumberFormat="1" applyFont="1" applyBorder="1" applyAlignment="1">
      <alignment vertical="center" wrapText="1"/>
    </xf>
    <xf numFmtId="49" fontId="19" fillId="2" borderId="1" xfId="1" applyNumberFormat="1" applyFont="1" applyFill="1" applyBorder="1" applyAlignment="1">
      <alignment horizontal="left" vertical="center" indent="1"/>
    </xf>
    <xf numFmtId="0" fontId="30" fillId="0" borderId="0" xfId="1" applyFont="1" applyAlignment="1">
      <alignment horizontal="center" vertical="center"/>
    </xf>
    <xf numFmtId="166" fontId="27" fillId="0" borderId="0" xfId="1" applyNumberFormat="1" applyFont="1" applyAlignment="1">
      <alignment horizontal="left" vertical="center"/>
    </xf>
    <xf numFmtId="3" fontId="30" fillId="0" borderId="0" xfId="3" quotePrefix="1" applyNumberFormat="1" applyFont="1" applyAlignment="1">
      <alignment horizontal="center"/>
    </xf>
    <xf numFmtId="0" fontId="8" fillId="0" borderId="0" xfId="1" applyFont="1" applyAlignment="1">
      <alignment wrapText="1"/>
    </xf>
    <xf numFmtId="0" fontId="13" fillId="0" borderId="0" xfId="0" applyFont="1" applyAlignment="1">
      <alignment horizontal="left" vertical="top"/>
    </xf>
    <xf numFmtId="0" fontId="43" fillId="0" borderId="0" xfId="1" applyFont="1" applyAlignment="1">
      <alignment horizontal="right" vertical="center"/>
    </xf>
    <xf numFmtId="0" fontId="29" fillId="0" borderId="0" xfId="1" applyFont="1" applyAlignment="1">
      <alignment wrapText="1"/>
    </xf>
    <xf numFmtId="0" fontId="44" fillId="0" borderId="0" xfId="1" applyFont="1" applyAlignment="1">
      <alignment horizontal="center"/>
    </xf>
    <xf numFmtId="0" fontId="27" fillId="0" borderId="0" xfId="3" applyNumberFormat="1" applyFont="1" applyAlignment="1">
      <alignment wrapText="1"/>
    </xf>
    <xf numFmtId="0" fontId="45" fillId="0" borderId="0" xfId="1" applyFont="1" applyAlignment="1">
      <alignment horizontal="center" vertical="center"/>
    </xf>
    <xf numFmtId="0" fontId="49" fillId="0" borderId="0" xfId="6" applyFont="1" applyAlignment="1">
      <alignment vertical="top"/>
    </xf>
    <xf numFmtId="167" fontId="52" fillId="0" borderId="0" xfId="6" applyNumberFormat="1" applyFont="1" applyAlignment="1">
      <alignment horizontal="left" vertical="top" wrapText="1"/>
    </xf>
    <xf numFmtId="0" fontId="49" fillId="0" borderId="0" xfId="6" applyFont="1"/>
    <xf numFmtId="0" fontId="53" fillId="0" borderId="0" xfId="7" applyFont="1" applyAlignment="1">
      <alignment horizontal="right" vertical="top"/>
    </xf>
    <xf numFmtId="1" fontId="54" fillId="0" borderId="0" xfId="7" applyNumberFormat="1" applyFont="1" applyAlignment="1">
      <alignment horizontal="center" vertical="top" textRotation="90"/>
    </xf>
    <xf numFmtId="0" fontId="55" fillId="0" borderId="0" xfId="6" applyFont="1" applyAlignment="1">
      <alignment horizontal="center" vertical="top"/>
    </xf>
    <xf numFmtId="0" fontId="5" fillId="0" borderId="0" xfId="6" applyFont="1" applyAlignment="1">
      <alignment horizontal="center" vertical="top"/>
    </xf>
    <xf numFmtId="0" fontId="56" fillId="0" borderId="0" xfId="6" applyFont="1" applyAlignment="1">
      <alignment horizontal="left" vertical="center"/>
    </xf>
    <xf numFmtId="0" fontId="57" fillId="0" borderId="0" xfId="6" applyFont="1" applyAlignment="1">
      <alignment vertical="top"/>
    </xf>
    <xf numFmtId="0" fontId="57" fillId="0" borderId="0" xfId="6" applyFont="1" applyAlignment="1">
      <alignment horizontal="left" vertical="top"/>
    </xf>
    <xf numFmtId="167" fontId="52" fillId="0" borderId="0" xfId="2" applyNumberFormat="1" applyFont="1" applyAlignment="1">
      <alignment horizontal="left" vertical="top"/>
    </xf>
    <xf numFmtId="167" fontId="52" fillId="0" borderId="0" xfId="6" applyNumberFormat="1" applyFont="1" applyAlignment="1">
      <alignment horizontal="left" wrapText="1"/>
    </xf>
    <xf numFmtId="0" fontId="42" fillId="0" borderId="0" xfId="6" applyFont="1" applyAlignment="1">
      <alignment horizontal="right"/>
    </xf>
    <xf numFmtId="0" fontId="58" fillId="0" borderId="0" xfId="7" applyFont="1"/>
    <xf numFmtId="0" fontId="42" fillId="0" borderId="0" xfId="7" applyFont="1"/>
    <xf numFmtId="0" fontId="59" fillId="0" borderId="0" xfId="7" applyFont="1"/>
    <xf numFmtId="0" fontId="6" fillId="0" borderId="0" xfId="6" applyFont="1"/>
    <xf numFmtId="0" fontId="5" fillId="0" borderId="0" xfId="7" applyFont="1" applyAlignment="1">
      <alignment vertical="center"/>
    </xf>
    <xf numFmtId="0" fontId="6" fillId="0" borderId="0" xfId="6" applyFont="1" applyAlignment="1">
      <alignment horizontal="right"/>
    </xf>
    <xf numFmtId="0" fontId="12" fillId="0" borderId="0" xfId="6" applyFont="1"/>
    <xf numFmtId="0" fontId="12" fillId="0" borderId="0" xfId="2" applyNumberFormat="1" applyFont="1" applyAlignment="1">
      <alignment horizontal="right"/>
    </xf>
    <xf numFmtId="0" fontId="61" fillId="0" borderId="0" xfId="7" applyFont="1" applyAlignment="1">
      <alignment horizontal="right"/>
    </xf>
    <xf numFmtId="0" fontId="58" fillId="0" borderId="0" xfId="7" applyFont="1" applyAlignment="1">
      <alignment vertical="center"/>
    </xf>
    <xf numFmtId="0" fontId="56" fillId="0" borderId="0" xfId="6" applyFont="1" applyAlignment="1">
      <alignment vertical="center"/>
    </xf>
    <xf numFmtId="0" fontId="42" fillId="0" borderId="0" xfId="7" applyFont="1" applyAlignment="1">
      <alignment vertical="center"/>
    </xf>
    <xf numFmtId="0" fontId="12" fillId="0" borderId="0" xfId="7" applyFont="1"/>
    <xf numFmtId="0" fontId="61" fillId="0" borderId="0" xfId="7" applyFont="1" applyAlignment="1">
      <alignment horizontal="right" vertical="center"/>
    </xf>
    <xf numFmtId="0" fontId="42" fillId="0" borderId="0" xfId="7" applyFont="1" applyAlignment="1">
      <alignment horizontal="left"/>
    </xf>
    <xf numFmtId="0" fontId="62" fillId="0" borderId="0" xfId="6" applyFont="1"/>
    <xf numFmtId="0" fontId="62" fillId="0" borderId="0" xfId="6" applyFont="1" applyAlignment="1">
      <alignment horizontal="left"/>
    </xf>
    <xf numFmtId="1" fontId="63" fillId="0" borderId="0" xfId="7" applyNumberFormat="1" applyFont="1" applyAlignment="1">
      <alignment horizontal="center" textRotation="90"/>
    </xf>
    <xf numFmtId="1" fontId="30" fillId="0" borderId="0" xfId="7" applyNumberFormat="1" applyFont="1" applyAlignment="1">
      <alignment horizontal="center" textRotation="90"/>
    </xf>
    <xf numFmtId="3" fontId="64" fillId="0" borderId="0" xfId="2" applyNumberFormat="1" applyFont="1" applyAlignment="1">
      <alignment horizontal="left" vertical="center"/>
    </xf>
    <xf numFmtId="0" fontId="65" fillId="0" borderId="0" xfId="7" applyFont="1" applyAlignment="1">
      <alignment horizontal="center" vertical="center" textRotation="90" wrapText="1"/>
    </xf>
    <xf numFmtId="0" fontId="57" fillId="0" borderId="0" xfId="7" applyFont="1" applyAlignment="1">
      <alignment horizontal="left" vertical="center"/>
    </xf>
    <xf numFmtId="0" fontId="57" fillId="0" borderId="0" xfId="7" applyFont="1"/>
    <xf numFmtId="3" fontId="66" fillId="0" borderId="0" xfId="2" quotePrefix="1" applyNumberFormat="1" applyFont="1" applyAlignment="1">
      <alignment horizontal="right" vertical="center"/>
    </xf>
    <xf numFmtId="0" fontId="67" fillId="0" borderId="0" xfId="7" applyFont="1" applyAlignment="1">
      <alignment horizontal="center" vertical="center" textRotation="90" wrapText="1"/>
    </xf>
    <xf numFmtId="1" fontId="9" fillId="0" borderId="0" xfId="7" applyNumberFormat="1" applyFont="1" applyAlignment="1">
      <alignment horizontal="left" vertical="center"/>
    </xf>
    <xf numFmtId="0" fontId="68" fillId="0" borderId="0" xfId="1" applyFont="1"/>
    <xf numFmtId="0" fontId="61" fillId="0" borderId="0" xfId="1" applyFont="1"/>
    <xf numFmtId="0" fontId="70" fillId="0" borderId="0" xfId="1" applyFont="1"/>
    <xf numFmtId="0" fontId="71" fillId="0" borderId="0" xfId="1" applyFont="1" applyAlignment="1">
      <alignment horizontal="left" vertical="top"/>
    </xf>
    <xf numFmtId="0" fontId="72" fillId="0" borderId="0" xfId="1" applyFont="1"/>
    <xf numFmtId="0" fontId="72" fillId="0" borderId="0" xfId="1" applyFont="1" applyAlignment="1">
      <alignment horizontal="center"/>
    </xf>
    <xf numFmtId="0" fontId="71" fillId="0" borderId="0" xfId="1" applyFont="1" applyAlignment="1">
      <alignment horizontal="center" vertical="top"/>
    </xf>
    <xf numFmtId="0" fontId="73" fillId="0" borderId="0" xfId="1" applyFont="1"/>
    <xf numFmtId="0" fontId="74" fillId="0" borderId="0" xfId="1" applyFont="1" applyAlignment="1">
      <alignment horizontal="right"/>
    </xf>
    <xf numFmtId="0" fontId="75" fillId="0" borderId="0" xfId="1" applyFont="1" applyAlignment="1">
      <alignment horizontal="right"/>
    </xf>
    <xf numFmtId="0" fontId="76" fillId="0" borderId="0" xfId="1" applyFont="1"/>
    <xf numFmtId="1" fontId="77" fillId="0" borderId="0" xfId="1" applyNumberFormat="1" applyFont="1" applyAlignment="1">
      <alignment horizontal="left" vertical="top"/>
    </xf>
    <xf numFmtId="0" fontId="71" fillId="0" borderId="0" xfId="1" applyFont="1"/>
    <xf numFmtId="0" fontId="79" fillId="0" borderId="0" xfId="1" applyFont="1" applyAlignment="1">
      <alignment horizontal="left" vertical="center"/>
    </xf>
    <xf numFmtId="1" fontId="71" fillId="0" borderId="0" xfId="1" applyNumberFormat="1" applyFont="1" applyAlignment="1">
      <alignment horizontal="left" vertical="center" wrapText="1"/>
    </xf>
    <xf numFmtId="1" fontId="71" fillId="0" borderId="0" xfId="1" quotePrefix="1" applyNumberFormat="1" applyFont="1" applyAlignment="1">
      <alignment horizontal="right" vertical="center"/>
    </xf>
    <xf numFmtId="3" fontId="71" fillId="0" borderId="0" xfId="3" quotePrefix="1" applyNumberFormat="1" applyFont="1" applyAlignment="1">
      <alignment vertical="center"/>
    </xf>
    <xf numFmtId="0" fontId="76" fillId="0" borderId="0" xfId="1" applyFont="1" applyAlignment="1">
      <alignment horizontal="center" vertical="center"/>
    </xf>
    <xf numFmtId="0" fontId="81" fillId="0" borderId="0" xfId="1" applyFont="1"/>
    <xf numFmtId="0" fontId="36" fillId="0" borderId="1" xfId="1" applyFont="1" applyBorder="1" applyAlignment="1">
      <alignment horizontal="center" vertical="center"/>
    </xf>
    <xf numFmtId="0" fontId="82" fillId="0" borderId="0" xfId="1" applyFont="1"/>
    <xf numFmtId="0" fontId="83" fillId="0" borderId="0" xfId="1" applyFont="1"/>
    <xf numFmtId="0" fontId="84" fillId="0" borderId="0" xfId="1" applyFont="1"/>
    <xf numFmtId="0" fontId="36" fillId="0" borderId="2" xfId="1" applyFont="1" applyBorder="1" applyAlignment="1">
      <alignment horizontal="center" vertical="center" wrapText="1"/>
    </xf>
    <xf numFmtId="0" fontId="36" fillId="0" borderId="32" xfId="1" applyFont="1" applyBorder="1" applyAlignment="1">
      <alignment horizontal="center" vertical="center"/>
    </xf>
    <xf numFmtId="0" fontId="36" fillId="0" borderId="32" xfId="1" applyFont="1" applyBorder="1" applyAlignment="1">
      <alignment horizontal="center" vertical="center" wrapText="1"/>
    </xf>
    <xf numFmtId="0" fontId="36" fillId="0" borderId="10" xfId="1" applyFont="1" applyBorder="1" applyAlignment="1">
      <alignment horizontal="center" vertical="center" wrapText="1"/>
    </xf>
    <xf numFmtId="0" fontId="81" fillId="0" borderId="0" xfId="1" applyFont="1" applyAlignment="1">
      <alignment vertical="center"/>
    </xf>
    <xf numFmtId="0" fontId="51" fillId="0" borderId="1" xfId="1" applyFont="1" applyBorder="1" applyAlignment="1">
      <alignment horizontal="center" vertical="center"/>
    </xf>
    <xf numFmtId="0" fontId="83" fillId="0" borderId="0" xfId="1" applyFont="1" applyAlignment="1">
      <alignment vertical="center"/>
    </xf>
    <xf numFmtId="3" fontId="36" fillId="0" borderId="1" xfId="3" applyNumberFormat="1" applyFont="1" applyBorder="1" applyAlignment="1" applyProtection="1">
      <alignment horizontal="right" vertical="center"/>
      <protection locked="0"/>
    </xf>
    <xf numFmtId="3" fontId="36" fillId="0" borderId="1" xfId="3" applyNumberFormat="1" applyFont="1" applyBorder="1" applyAlignment="1" applyProtection="1">
      <alignment horizontal="right" vertical="center" wrapText="1"/>
      <protection locked="0"/>
    </xf>
    <xf numFmtId="3" fontId="36" fillId="0" borderId="1" xfId="3" applyNumberFormat="1" applyFont="1" applyBorder="1" applyAlignment="1">
      <alignment horizontal="right" vertical="center" wrapText="1"/>
    </xf>
    <xf numFmtId="0" fontId="82" fillId="0" borderId="0" xfId="1" applyFont="1" applyAlignment="1">
      <alignment vertical="center"/>
    </xf>
    <xf numFmtId="0" fontId="61" fillId="0" borderId="1" xfId="1" applyFont="1" applyBorder="1" applyAlignment="1">
      <alignment horizontal="left" vertical="center"/>
    </xf>
    <xf numFmtId="0" fontId="61" fillId="0" borderId="1" xfId="1" applyFont="1" applyBorder="1" applyAlignment="1">
      <alignment horizontal="center" vertical="center"/>
    </xf>
    <xf numFmtId="3" fontId="61" fillId="0" borderId="1" xfId="3" applyNumberFormat="1" applyFont="1" applyBorder="1" applyAlignment="1" applyProtection="1">
      <alignment horizontal="right" vertical="center" wrapText="1"/>
      <protection locked="0"/>
    </xf>
    <xf numFmtId="3" fontId="61" fillId="0" borderId="1" xfId="3" applyNumberFormat="1" applyFont="1" applyBorder="1" applyAlignment="1">
      <alignment horizontal="right" vertical="center" wrapText="1"/>
    </xf>
    <xf numFmtId="0" fontId="36" fillId="0" borderId="3" xfId="1" applyFont="1" applyBorder="1" applyAlignment="1">
      <alignment horizontal="left" vertical="center"/>
    </xf>
    <xf numFmtId="0" fontId="36" fillId="0" borderId="8" xfId="1" applyFont="1" applyBorder="1" applyAlignment="1">
      <alignment horizontal="left" vertical="center"/>
    </xf>
    <xf numFmtId="0" fontId="36" fillId="0" borderId="8" xfId="1" applyFont="1" applyBorder="1" applyAlignment="1">
      <alignment horizontal="center" vertical="center"/>
    </xf>
    <xf numFmtId="3" fontId="36" fillId="0" borderId="8" xfId="3" applyNumberFormat="1" applyFont="1" applyBorder="1" applyAlignment="1">
      <alignment horizontal="right" vertical="center" wrapText="1"/>
    </xf>
    <xf numFmtId="3" fontId="36" fillId="0" borderId="9" xfId="3" applyNumberFormat="1" applyFont="1" applyBorder="1" applyAlignment="1">
      <alignment horizontal="right" vertical="center" wrapText="1"/>
    </xf>
    <xf numFmtId="0" fontId="61" fillId="0" borderId="3" xfId="1" applyFont="1" applyBorder="1" applyAlignment="1">
      <alignment horizontal="left" vertical="center"/>
    </xf>
    <xf numFmtId="0" fontId="61" fillId="0" borderId="8" xfId="1" applyFont="1" applyBorder="1" applyAlignment="1">
      <alignment horizontal="left" vertical="center"/>
    </xf>
    <xf numFmtId="0" fontId="61" fillId="0" borderId="8" xfId="1" applyFont="1" applyBorder="1" applyAlignment="1">
      <alignment horizontal="center" vertical="center"/>
    </xf>
    <xf numFmtId="3" fontId="61" fillId="0" borderId="8" xfId="3" applyNumberFormat="1" applyFont="1" applyBorder="1" applyAlignment="1">
      <alignment horizontal="right" vertical="center" wrapText="1"/>
    </xf>
    <xf numFmtId="3" fontId="61" fillId="0" borderId="9" xfId="3" applyNumberFormat="1" applyFont="1" applyBorder="1" applyAlignment="1">
      <alignment horizontal="right" vertical="center" wrapText="1"/>
    </xf>
    <xf numFmtId="0" fontId="61" fillId="0" borderId="3" xfId="1" applyFont="1" applyBorder="1" applyAlignment="1">
      <alignment horizontal="left" vertical="center" wrapText="1"/>
    </xf>
    <xf numFmtId="0" fontId="61" fillId="0" borderId="8" xfId="1" applyFont="1" applyBorder="1" applyAlignment="1">
      <alignment horizontal="left" vertical="center" wrapText="1"/>
    </xf>
    <xf numFmtId="0" fontId="68" fillId="0" borderId="0" xfId="1" applyFont="1" applyAlignment="1">
      <alignment vertical="center"/>
    </xf>
    <xf numFmtId="169" fontId="68" fillId="0" borderId="0" xfId="1" applyNumberFormat="1" applyFont="1"/>
    <xf numFmtId="0" fontId="61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3" fontId="61" fillId="0" borderId="0" xfId="3" applyNumberFormat="1" applyFont="1" applyAlignment="1">
      <alignment horizontal="right" vertical="center"/>
    </xf>
    <xf numFmtId="3" fontId="61" fillId="0" borderId="0" xfId="3" applyNumberFormat="1" applyFont="1" applyAlignment="1">
      <alignment horizontal="center" vertical="center"/>
    </xf>
    <xf numFmtId="0" fontId="85" fillId="0" borderId="0" xfId="1" applyFont="1" applyAlignment="1">
      <alignment vertical="center"/>
    </xf>
    <xf numFmtId="0" fontId="86" fillId="0" borderId="0" xfId="1" applyFont="1" applyAlignment="1">
      <alignment horizontal="center" vertical="center"/>
    </xf>
    <xf numFmtId="0" fontId="85" fillId="0" borderId="0" xfId="1" applyFont="1" applyAlignment="1">
      <alignment horizontal="center" vertical="center"/>
    </xf>
    <xf numFmtId="0" fontId="74" fillId="0" borderId="0" xfId="1" applyFont="1" applyAlignment="1">
      <alignment horizontal="center"/>
    </xf>
    <xf numFmtId="0" fontId="13" fillId="0" borderId="0" xfId="1" applyFont="1" applyAlignment="1">
      <alignment horizontal="left" vertical="top"/>
    </xf>
    <xf numFmtId="0" fontId="55" fillId="0" borderId="0" xfId="2" applyNumberFormat="1" applyFont="1" applyAlignment="1">
      <alignment wrapText="1"/>
    </xf>
    <xf numFmtId="0" fontId="42" fillId="0" borderId="0" xfId="6" applyFont="1"/>
    <xf numFmtId="0" fontId="56" fillId="0" borderId="0" xfId="6" applyFont="1" applyAlignment="1">
      <alignment horizontal="center" vertical="center"/>
    </xf>
    <xf numFmtId="3" fontId="35" fillId="0" borderId="9" xfId="1" applyNumberFormat="1" applyFont="1" applyBorder="1" applyProtection="1">
      <protection locked="0"/>
    </xf>
    <xf numFmtId="1" fontId="35" fillId="0" borderId="9" xfId="1" applyNumberFormat="1" applyFont="1" applyBorder="1" applyProtection="1">
      <protection locked="0"/>
    </xf>
    <xf numFmtId="0" fontId="42" fillId="0" borderId="33" xfId="7" applyFont="1" applyBorder="1" applyAlignment="1">
      <alignment horizontal="left" vertical="center"/>
    </xf>
    <xf numFmtId="0" fontId="42" fillId="0" borderId="34" xfId="7" applyFont="1" applyBorder="1" applyAlignment="1">
      <alignment horizontal="left" vertical="center"/>
    </xf>
    <xf numFmtId="0" fontId="42" fillId="0" borderId="35" xfId="7" applyFont="1" applyBorder="1" applyAlignment="1">
      <alignment horizontal="left" vertical="center"/>
    </xf>
    <xf numFmtId="166" fontId="52" fillId="0" borderId="0" xfId="6" applyNumberFormat="1" applyFont="1" applyAlignment="1">
      <alignment horizontal="left"/>
    </xf>
    <xf numFmtId="0" fontId="42" fillId="0" borderId="31" xfId="7" applyFont="1" applyBorder="1" applyAlignment="1">
      <alignment horizontal="left" vertical="center" wrapText="1"/>
    </xf>
    <xf numFmtId="0" fontId="58" fillId="0" borderId="33" xfId="7" applyFont="1" applyBorder="1" applyAlignment="1">
      <alignment horizontal="left" vertical="center" wrapText="1"/>
    </xf>
    <xf numFmtId="0" fontId="58" fillId="0" borderId="34" xfId="7" applyFont="1" applyBorder="1" applyAlignment="1">
      <alignment horizontal="left" vertical="center" wrapText="1"/>
    </xf>
    <xf numFmtId="0" fontId="58" fillId="0" borderId="35" xfId="7" applyFont="1" applyBorder="1" applyAlignment="1">
      <alignment horizontal="left" vertical="center" wrapText="1"/>
    </xf>
    <xf numFmtId="0" fontId="56" fillId="0" borderId="0" xfId="6" applyFont="1" applyAlignment="1">
      <alignment vertical="center"/>
    </xf>
    <xf numFmtId="0" fontId="42" fillId="0" borderId="0" xfId="7" applyFont="1" applyAlignment="1">
      <alignment horizontal="left" vertical="center" wrapText="1"/>
    </xf>
    <xf numFmtId="0" fontId="50" fillId="0" borderId="0" xfId="7" applyFont="1" applyAlignment="1">
      <alignment horizontal="center"/>
    </xf>
    <xf numFmtId="0" fontId="42" fillId="0" borderId="0" xfId="7" applyFont="1" applyAlignment="1">
      <alignment horizontal="center" vertical="center"/>
    </xf>
    <xf numFmtId="0" fontId="58" fillId="0" borderId="33" xfId="7" applyFont="1" applyBorder="1" applyAlignment="1">
      <alignment horizontal="center" vertical="center"/>
    </xf>
    <xf numFmtId="0" fontId="58" fillId="0" borderId="34" xfId="7" applyFont="1" applyBorder="1" applyAlignment="1">
      <alignment horizontal="center" vertical="center"/>
    </xf>
    <xf numFmtId="0" fontId="58" fillId="0" borderId="35" xfId="7" applyFont="1" applyBorder="1" applyAlignment="1">
      <alignment horizontal="center" vertical="center"/>
    </xf>
    <xf numFmtId="0" fontId="42" fillId="0" borderId="33" xfId="7" applyFont="1" applyBorder="1" applyAlignment="1">
      <alignment horizontal="left" vertical="center" wrapText="1"/>
    </xf>
    <xf numFmtId="0" fontId="42" fillId="0" borderId="34" xfId="7" applyFont="1" applyBorder="1" applyAlignment="1">
      <alignment horizontal="left" vertical="center" wrapText="1"/>
    </xf>
    <xf numFmtId="0" fontId="42" fillId="0" borderId="35" xfId="7" applyFont="1" applyBorder="1" applyAlignment="1">
      <alignment horizontal="left" vertical="center" wrapText="1"/>
    </xf>
    <xf numFmtId="0" fontId="50" fillId="0" borderId="31" xfId="7" applyFont="1" applyBorder="1" applyAlignment="1">
      <alignment horizontal="left" vertical="center" wrapText="1"/>
    </xf>
    <xf numFmtId="0" fontId="58" fillId="0" borderId="31" xfId="7" applyFont="1" applyBorder="1" applyAlignment="1">
      <alignment horizontal="center" vertical="center"/>
    </xf>
    <xf numFmtId="0" fontId="42" fillId="0" borderId="25" xfId="7" applyFont="1" applyBorder="1" applyAlignment="1">
      <alignment horizontal="left" vertical="center" wrapText="1"/>
    </xf>
    <xf numFmtId="0" fontId="42" fillId="0" borderId="26" xfId="7" applyFont="1" applyBorder="1" applyAlignment="1">
      <alignment horizontal="left" vertical="center" wrapText="1"/>
    </xf>
    <xf numFmtId="0" fontId="42" fillId="0" borderId="27" xfId="7" applyFont="1" applyBorder="1" applyAlignment="1">
      <alignment horizontal="left" vertical="center" wrapText="1"/>
    </xf>
    <xf numFmtId="0" fontId="42" fillId="0" borderId="28" xfId="7" applyFont="1" applyBorder="1" applyAlignment="1">
      <alignment horizontal="left" vertical="center" wrapText="1"/>
    </xf>
    <xf numFmtId="0" fontId="42" fillId="0" borderId="29" xfId="7" applyFont="1" applyBorder="1" applyAlignment="1">
      <alignment horizontal="left" vertical="center" wrapText="1"/>
    </xf>
    <xf numFmtId="0" fontId="42" fillId="0" borderId="30" xfId="7" applyFont="1" applyBorder="1" applyAlignment="1">
      <alignment horizontal="left" vertical="center" wrapText="1"/>
    </xf>
    <xf numFmtId="0" fontId="42" fillId="0" borderId="31" xfId="7" applyFont="1" applyBorder="1" applyAlignment="1">
      <alignment horizontal="left" vertical="center"/>
    </xf>
    <xf numFmtId="0" fontId="42" fillId="0" borderId="31" xfId="7" applyFont="1" applyBorder="1" applyAlignment="1">
      <alignment horizontal="center" vertical="center"/>
    </xf>
    <xf numFmtId="0" fontId="60" fillId="2" borderId="25" xfId="1" applyFont="1" applyFill="1" applyBorder="1" applyAlignment="1">
      <alignment horizontal="center" vertical="center" wrapText="1"/>
    </xf>
    <xf numFmtId="0" fontId="60" fillId="2" borderId="26" xfId="1" applyFont="1" applyFill="1" applyBorder="1" applyAlignment="1">
      <alignment horizontal="center" vertical="center" wrapText="1"/>
    </xf>
    <xf numFmtId="0" fontId="60" fillId="2" borderId="27" xfId="1" applyFont="1" applyFill="1" applyBorder="1" applyAlignment="1">
      <alignment horizontal="center" vertical="center" wrapText="1"/>
    </xf>
    <xf numFmtId="0" fontId="60" fillId="2" borderId="28" xfId="1" applyFont="1" applyFill="1" applyBorder="1" applyAlignment="1">
      <alignment horizontal="center" vertical="center" wrapText="1"/>
    </xf>
    <xf numFmtId="0" fontId="60" fillId="2" borderId="29" xfId="1" applyFont="1" applyFill="1" applyBorder="1" applyAlignment="1">
      <alignment horizontal="center" vertical="center" wrapText="1"/>
    </xf>
    <xf numFmtId="0" fontId="60" fillId="2" borderId="30" xfId="1" applyFont="1" applyFill="1" applyBorder="1" applyAlignment="1">
      <alignment horizontal="center" vertical="center" wrapText="1"/>
    </xf>
    <xf numFmtId="0" fontId="50" fillId="0" borderId="31" xfId="1" applyFont="1" applyBorder="1" applyAlignment="1">
      <alignment horizontal="left" vertical="center"/>
    </xf>
    <xf numFmtId="17" fontId="42" fillId="0" borderId="31" xfId="7" quotePrefix="1" applyNumberFormat="1" applyFont="1" applyBorder="1" applyAlignment="1">
      <alignment horizontal="left" vertical="center"/>
    </xf>
    <xf numFmtId="0" fontId="50" fillId="0" borderId="31" xfId="7" applyFont="1" applyBorder="1" applyAlignment="1">
      <alignment horizontal="left" vertical="center"/>
    </xf>
    <xf numFmtId="0" fontId="11" fillId="0" borderId="0" xfId="1" applyFont="1" applyAlignment="1">
      <alignment horizontal="center"/>
    </xf>
    <xf numFmtId="0" fontId="50" fillId="0" borderId="0" xfId="2" applyNumberFormat="1" applyFont="1" applyAlignment="1">
      <alignment horizontal="left" wrapText="1"/>
    </xf>
    <xf numFmtId="0" fontId="51" fillId="0" borderId="0" xfId="2" applyNumberFormat="1" applyFont="1" applyAlignment="1">
      <alignment horizontal="left" wrapText="1"/>
    </xf>
    <xf numFmtId="0" fontId="55" fillId="0" borderId="0" xfId="6" applyFont="1" applyAlignment="1">
      <alignment horizontal="center" vertical="top"/>
    </xf>
    <xf numFmtId="0" fontId="5" fillId="0" borderId="0" xfId="6" applyFont="1" applyAlignment="1">
      <alignment horizontal="center" vertical="top"/>
    </xf>
    <xf numFmtId="0" fontId="42" fillId="0" borderId="0" xfId="6" applyFont="1" applyAlignment="1">
      <alignment horizontal="right"/>
    </xf>
    <xf numFmtId="0" fontId="36" fillId="0" borderId="0" xfId="1" applyFont="1" applyAlignment="1">
      <alignment horizontal="center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88" fillId="0" borderId="28" xfId="0" applyFont="1" applyBorder="1" applyAlignment="1">
      <alignment horizontal="left" vertical="center" wrapText="1"/>
    </xf>
    <xf numFmtId="0" fontId="88" fillId="0" borderId="29" xfId="0" applyFont="1" applyBorder="1" applyAlignment="1">
      <alignment horizontal="left" vertical="center" wrapText="1"/>
    </xf>
    <xf numFmtId="0" fontId="88" fillId="0" borderId="30" xfId="0" applyFont="1" applyBorder="1" applyAlignment="1">
      <alignment horizontal="left" vertical="center" wrapText="1"/>
    </xf>
    <xf numFmtId="0" fontId="27" fillId="0" borderId="0" xfId="2" applyNumberFormat="1" applyFont="1" applyAlignment="1">
      <alignment horizontal="left"/>
    </xf>
    <xf numFmtId="0" fontId="14" fillId="0" borderId="0" xfId="1" applyFont="1" applyAlignment="1">
      <alignment horizontal="left" wrapText="1"/>
    </xf>
    <xf numFmtId="49" fontId="27" fillId="0" borderId="0" xfId="2" applyNumberFormat="1" applyFont="1" applyAlignment="1">
      <alignment horizontal="left"/>
    </xf>
    <xf numFmtId="0" fontId="45" fillId="0" borderId="0" xfId="1" applyFont="1" applyAlignment="1">
      <alignment horizontal="left" vertical="center"/>
    </xf>
    <xf numFmtId="49" fontId="21" fillId="0" borderId="0" xfId="3" applyNumberFormat="1" applyFont="1" applyAlignment="1">
      <alignment horizontal="left" wrapText="1"/>
    </xf>
    <xf numFmtId="0" fontId="11" fillId="0" borderId="0" xfId="1" applyFont="1" applyAlignment="1">
      <alignment horizontal="center" vertical="center"/>
    </xf>
    <xf numFmtId="0" fontId="42" fillId="0" borderId="0" xfId="1" applyFont="1" applyAlignment="1">
      <alignment horizontal="center" vertical="center"/>
    </xf>
    <xf numFmtId="0" fontId="29" fillId="0" borderId="0" xfId="1" applyFont="1" applyAlignment="1">
      <alignment horizontal="left"/>
    </xf>
    <xf numFmtId="0" fontId="29" fillId="0" borderId="0" xfId="1" applyFont="1" applyAlignment="1">
      <alignment horizontal="left" wrapText="1"/>
    </xf>
    <xf numFmtId="0" fontId="44" fillId="0" borderId="0" xfId="1" applyFont="1" applyAlignment="1">
      <alignment horizontal="left"/>
    </xf>
    <xf numFmtId="0" fontId="47" fillId="0" borderId="0" xfId="1" applyFont="1" applyAlignment="1">
      <alignment horizontal="center"/>
    </xf>
    <xf numFmtId="0" fontId="29" fillId="0" borderId="2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27" fillId="0" borderId="0" xfId="3" applyNumberFormat="1" applyFont="1" applyAlignment="1">
      <alignment horizontal="left"/>
    </xf>
    <xf numFmtId="0" fontId="27" fillId="0" borderId="0" xfId="3" applyNumberFormat="1" applyFont="1" applyAlignment="1">
      <alignment horizontal="left" wrapText="1"/>
    </xf>
    <xf numFmtId="0" fontId="14" fillId="0" borderId="0" xfId="3" applyNumberFormat="1" applyFont="1" applyAlignment="1">
      <alignment horizontal="left" wrapText="1"/>
    </xf>
    <xf numFmtId="0" fontId="74" fillId="0" borderId="0" xfId="1" applyFont="1" applyAlignment="1">
      <alignment horizontal="left"/>
    </xf>
    <xf numFmtId="0" fontId="36" fillId="0" borderId="1" xfId="1" applyFont="1" applyBorder="1" applyAlignment="1">
      <alignment horizontal="left" vertical="center"/>
    </xf>
    <xf numFmtId="0" fontId="61" fillId="0" borderId="1" xfId="1" applyFont="1" applyBorder="1" applyAlignment="1">
      <alignment horizontal="left" vertical="center"/>
    </xf>
    <xf numFmtId="168" fontId="36" fillId="0" borderId="1" xfId="1" applyNumberFormat="1" applyFont="1" applyBorder="1" applyAlignment="1">
      <alignment horizontal="left" vertical="center"/>
    </xf>
    <xf numFmtId="0" fontId="61" fillId="0" borderId="1" xfId="1" applyFont="1" applyBorder="1" applyAlignment="1">
      <alignment horizontal="left" vertical="center" wrapText="1"/>
    </xf>
    <xf numFmtId="3" fontId="78" fillId="0" borderId="0" xfId="3" quotePrefix="1" applyNumberFormat="1" applyFont="1" applyAlignment="1">
      <alignment horizontal="right"/>
    </xf>
    <xf numFmtId="0" fontId="51" fillId="0" borderId="1" xfId="1" applyFont="1" applyBorder="1" applyAlignment="1">
      <alignment horizontal="center" vertical="center"/>
    </xf>
    <xf numFmtId="0" fontId="80" fillId="0" borderId="0" xfId="1" applyFont="1" applyAlignment="1">
      <alignment horizontal="center" vertical="center"/>
    </xf>
    <xf numFmtId="0" fontId="76" fillId="0" borderId="0" xfId="1" applyFont="1" applyAlignment="1">
      <alignment horizontal="center" vertical="center"/>
    </xf>
    <xf numFmtId="0" fontId="36" fillId="0" borderId="1" xfId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 textRotation="90"/>
    </xf>
    <xf numFmtId="0" fontId="36" fillId="0" borderId="1" xfId="1" applyFont="1" applyBorder="1" applyAlignment="1">
      <alignment horizontal="center" vertical="center" wrapText="1"/>
    </xf>
    <xf numFmtId="0" fontId="69" fillId="0" borderId="0" xfId="1" applyFont="1" applyAlignment="1">
      <alignment horizontal="left"/>
    </xf>
    <xf numFmtId="0" fontId="46" fillId="0" borderId="0" xfId="7" applyFont="1" applyAlignment="1">
      <alignment horizontal="left"/>
    </xf>
    <xf numFmtId="0" fontId="46" fillId="0" borderId="0" xfId="7" applyFont="1" applyAlignment="1">
      <alignment horizontal="center" vertical="center"/>
    </xf>
    <xf numFmtId="0" fontId="55" fillId="0" borderId="31" xfId="7" applyFont="1" applyBorder="1" applyAlignment="1">
      <alignment horizontal="left" vertical="center" wrapText="1"/>
    </xf>
    <xf numFmtId="0" fontId="55" fillId="0" borderId="31" xfId="7" applyFont="1" applyBorder="1" applyAlignment="1">
      <alignment horizontal="center" vertical="center"/>
    </xf>
    <xf numFmtId="0" fontId="42" fillId="0" borderId="0" xfId="7" applyFont="1" applyAlignment="1">
      <alignment horizontal="center"/>
    </xf>
    <xf numFmtId="0" fontId="55" fillId="0" borderId="31" xfId="7" applyFont="1" applyBorder="1" applyAlignment="1">
      <alignment horizontal="left" vertical="center"/>
    </xf>
    <xf numFmtId="0" fontId="55" fillId="0" borderId="31" xfId="1" applyFont="1" applyBorder="1" applyAlignment="1">
      <alignment horizontal="left" vertical="center"/>
    </xf>
    <xf numFmtId="0" fontId="46" fillId="0" borderId="0" xfId="2" applyNumberFormat="1" applyFont="1" applyAlignment="1">
      <alignment horizontal="left" wrapText="1"/>
    </xf>
    <xf numFmtId="0" fontId="55" fillId="0" borderId="0" xfId="6" applyFont="1" applyAlignment="1">
      <alignment horizontal="right" vertical="top"/>
    </xf>
    <xf numFmtId="0" fontId="1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87" fillId="2" borderId="25" xfId="1" applyFont="1" applyFill="1" applyBorder="1" applyAlignment="1">
      <alignment horizontal="center" vertical="center" wrapText="1"/>
    </xf>
    <xf numFmtId="0" fontId="87" fillId="2" borderId="26" xfId="1" applyFont="1" applyFill="1" applyBorder="1" applyAlignment="1">
      <alignment horizontal="center" vertical="center" wrapText="1"/>
    </xf>
    <xf numFmtId="0" fontId="87" fillId="2" borderId="27" xfId="1" applyFont="1" applyFill="1" applyBorder="1" applyAlignment="1">
      <alignment horizontal="center" vertical="center" wrapText="1"/>
    </xf>
    <xf numFmtId="0" fontId="87" fillId="2" borderId="28" xfId="1" applyFont="1" applyFill="1" applyBorder="1" applyAlignment="1">
      <alignment horizontal="center" vertical="center" wrapText="1"/>
    </xf>
    <xf numFmtId="0" fontId="87" fillId="2" borderId="29" xfId="1" applyFont="1" applyFill="1" applyBorder="1" applyAlignment="1">
      <alignment horizontal="center" vertical="center" wrapText="1"/>
    </xf>
    <xf numFmtId="0" fontId="87" fillId="2" borderId="30" xfId="1" applyFont="1" applyFill="1" applyBorder="1" applyAlignment="1">
      <alignment horizontal="center" vertical="center" wrapText="1"/>
    </xf>
  </cellXfs>
  <cellStyles count="8">
    <cellStyle name="Comma 2" xfId="3" xr:uid="{E295DEBA-92A2-4F5D-A33A-2490E7924DF3}"/>
    <cellStyle name="Comma 3 2" xfId="2" xr:uid="{1966F919-CA53-4F4A-B769-C94E6B6B2679}"/>
    <cellStyle name="Currency 2" xfId="4" xr:uid="{35CD7128-1CAF-4C4B-9A82-136AA3AE2F06}"/>
    <cellStyle name="Normal" xfId="0" builtinId="0"/>
    <cellStyle name="Normal 2 2" xfId="1" xr:uid="{5B4EAEEF-9A82-4B09-A98B-1140B94F4D9E}"/>
    <cellStyle name="Normal 4" xfId="7" xr:uid="{BBBECA5D-9536-4F68-BA65-083F11CB1232}"/>
    <cellStyle name="Normal 5" xfId="6" xr:uid="{D12548AF-3D16-4B3F-9090-35FD8A047953}"/>
    <cellStyle name="Normal 6" xfId="5" xr:uid="{F1CF6116-869F-4B0E-BFC0-E7439DCC9135}"/>
  </cellStyles>
  <dxfs count="42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abih-my.sharepoint.com/personal/adnan_komar_fia_ba/Documents/Microsoft%20Teams%20Chat%20Files/4209681330004%20-%20ROMA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\Redirected%20Folder\Users\elma.aljovic\Downloads\Finansijske%20institucij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\Redirected%20Folder\Users\elma.aljovic\Desktop\IT\Mikro_2022_radni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dina.dzogic\Desktop\Finansijske%20institucije%20(2).xlsx" TargetMode="External"/><Relationship Id="rId1" Type="http://schemas.openxmlformats.org/officeDocument/2006/relationships/externalLinkPath" Target="file:///\\FILE1\Redirected%20Folder\Users\eldina.dzogic\Desktop\Finansijske%20institucije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Uputstvo"/>
      <sheetName val="#UNOS"/>
      <sheetName val="#Konverter"/>
      <sheetName val="#GII"/>
      <sheetName val="OsnPodaci"/>
      <sheetName val="#BS_A"/>
      <sheetName val="#BS_P"/>
      <sheetName val="BS"/>
      <sheetName val="#BU"/>
      <sheetName val="BU"/>
      <sheetName val="GTDIR"/>
      <sheetName val="#GT_1"/>
      <sheetName val="GTIND"/>
      <sheetName val="#GT_2"/>
      <sheetName val="IPK"/>
      <sheetName val="ANEKS"/>
      <sheetName val="PPP"/>
      <sheetName val="#PPP"/>
      <sheetName val="#IPK"/>
      <sheetName val="#ANEX"/>
      <sheetName val="STANEX"/>
      <sheetName val="INV01-1"/>
      <sheetName val="INV01-2"/>
      <sheetName val="#STANEX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Banovići</v>
          </cell>
          <cell r="AA2" t="str">
            <v>d.o.o.</v>
          </cell>
          <cell r="AF2" t="str">
            <v>Redovni</v>
          </cell>
          <cell r="AH2" t="str">
            <v>Malo</v>
          </cell>
        </row>
        <row r="3">
          <cell r="E3" t="str">
            <v>Bihać</v>
          </cell>
          <cell r="AA3" t="str">
            <v>d.d.</v>
          </cell>
          <cell r="AF3" t="str">
            <v>Redovni-izmijenjeni</v>
          </cell>
          <cell r="AH3" t="str">
            <v>Srednje</v>
          </cell>
        </row>
        <row r="4">
          <cell r="E4" t="str">
            <v>Bosanska Krupa</v>
          </cell>
          <cell r="AA4" t="str">
            <v>d.n.o.</v>
          </cell>
          <cell r="AF4" t="str">
            <v>Redovni-različit izvještajni period</v>
          </cell>
          <cell r="AH4" t="str">
            <v>Veliko</v>
          </cell>
        </row>
        <row r="5">
          <cell r="E5" t="str">
            <v>Bosanski Petrovac</v>
          </cell>
          <cell r="AA5" t="str">
            <v>k.d.</v>
          </cell>
          <cell r="AF5" t="str">
            <v>Redovni-različit izvještajni period-izmijenjeni</v>
          </cell>
        </row>
        <row r="6">
          <cell r="E6" t="str">
            <v>Bosansko Grahovo</v>
          </cell>
          <cell r="AA6" t="str">
            <v>ostalo</v>
          </cell>
          <cell r="AF6" t="str">
            <v>Redovni-životno osiguranje</v>
          </cell>
        </row>
        <row r="7">
          <cell r="E7" t="str">
            <v>Breza</v>
          </cell>
          <cell r="AF7" t="str">
            <v>Redovni-neživotno osiguranje</v>
          </cell>
        </row>
        <row r="8">
          <cell r="E8" t="str">
            <v>Bugojno</v>
          </cell>
          <cell r="AF8" t="str">
            <v>Izmijenjeni-životno osiguranje</v>
          </cell>
        </row>
        <row r="9">
          <cell r="E9" t="str">
            <v>Busovača</v>
          </cell>
          <cell r="AF9" t="str">
            <v>Izmijenjeni-neživotno osiguranje</v>
          </cell>
        </row>
        <row r="10">
          <cell r="E10" t="str">
            <v>Bužim</v>
          </cell>
          <cell r="AF10" t="str">
            <v>Vanredni</v>
          </cell>
        </row>
        <row r="11">
          <cell r="E11" t="str">
            <v>Cazin</v>
          </cell>
          <cell r="AF11" t="str">
            <v>Vanredni-izmijenjeni</v>
          </cell>
        </row>
        <row r="12">
          <cell r="E12" t="str">
            <v>Čapljina</v>
          </cell>
          <cell r="AF12" t="str">
            <v>Konsolidovani</v>
          </cell>
        </row>
        <row r="13">
          <cell r="E13" t="str">
            <v>Čelić</v>
          </cell>
          <cell r="AF13" t="str">
            <v>Konsolidovani-izmijenjeni</v>
          </cell>
        </row>
        <row r="14">
          <cell r="E14" t="str">
            <v>Čitluk</v>
          </cell>
          <cell r="AF14" t="str">
            <v>Stečaj-otvaranje</v>
          </cell>
        </row>
        <row r="15">
          <cell r="E15" t="str">
            <v>Doboj-Istok</v>
          </cell>
          <cell r="AF15" t="str">
            <v>Stečaj u procesu</v>
          </cell>
        </row>
        <row r="16">
          <cell r="E16" t="str">
            <v>Doboj-Jug</v>
          </cell>
          <cell r="AF16" t="str">
            <v>Stečaj u procesu-izmijenjeni</v>
          </cell>
        </row>
        <row r="17">
          <cell r="E17" t="str">
            <v>Dobretići</v>
          </cell>
          <cell r="AF17" t="str">
            <v>Stečaj-zatvaranje</v>
          </cell>
        </row>
        <row r="18">
          <cell r="E18" t="str">
            <v>Domaljevac-Šamac</v>
          </cell>
          <cell r="AF18" t="str">
            <v>Stečaj-zatvaranje-izmijenjeni</v>
          </cell>
        </row>
        <row r="19">
          <cell r="E19" t="str">
            <v>Donji Vakuf</v>
          </cell>
          <cell r="AF19" t="str">
            <v>Stečaj - otvaranje/zaključenje</v>
          </cell>
        </row>
        <row r="20">
          <cell r="E20" t="str">
            <v>Drvar</v>
          </cell>
          <cell r="AF20" t="str">
            <v>Likvidacioni-otvaranje</v>
          </cell>
        </row>
        <row r="21">
          <cell r="E21" t="str">
            <v>Foča</v>
          </cell>
          <cell r="AF21" t="str">
            <v>Likvidacioni-otvaranje-izmijenjeni</v>
          </cell>
        </row>
        <row r="22">
          <cell r="E22" t="str">
            <v>Fojnica</v>
          </cell>
          <cell r="AF22" t="str">
            <v>Likvidacija u procesu</v>
          </cell>
        </row>
        <row r="23">
          <cell r="E23" t="str">
            <v>Glamoč</v>
          </cell>
          <cell r="AF23" t="str">
            <v>Likvidacioni-zatvaranje</v>
          </cell>
        </row>
        <row r="24">
          <cell r="E24" t="str">
            <v>Goražde</v>
          </cell>
          <cell r="AF24" t="str">
            <v>Likvidacioni-zatvaranje-izmijenjeni</v>
          </cell>
        </row>
        <row r="25">
          <cell r="E25" t="str">
            <v>Gornji Vakuf-Uskoplje</v>
          </cell>
          <cell r="AF25" t="str">
            <v>Revizorski</v>
          </cell>
        </row>
        <row r="26">
          <cell r="E26" t="str">
            <v>Gračanica</v>
          </cell>
          <cell r="AF26" t="str">
            <v>Revizorski-konsolidovani</v>
          </cell>
        </row>
        <row r="27">
          <cell r="E27" t="str">
            <v>Gradačac</v>
          </cell>
          <cell r="AF27" t="str">
            <v>Revizorski-izmijenjeni</v>
          </cell>
        </row>
        <row r="28">
          <cell r="E28" t="str">
            <v>Grude</v>
          </cell>
          <cell r="AF28" t="str">
            <v>Revizorski-različit izvještajni period</v>
          </cell>
        </row>
        <row r="29">
          <cell r="E29" t="str">
            <v>Hadžići</v>
          </cell>
          <cell r="AF29" t="str">
            <v>Revizorski-nekonsolidovani</v>
          </cell>
        </row>
        <row r="30">
          <cell r="E30" t="str">
            <v>Ilidža</v>
          </cell>
          <cell r="AF30" t="str">
            <v>Revizorski-nekonsolidovani i konsolidovani</v>
          </cell>
        </row>
        <row r="31">
          <cell r="E31" t="str">
            <v>Ilijaš</v>
          </cell>
          <cell r="AF31" t="str">
            <v>Statusne promjene</v>
          </cell>
        </row>
        <row r="32">
          <cell r="E32" t="str">
            <v>Jablanica</v>
          </cell>
          <cell r="AF32" t="str">
            <v>Statusne promjene-izmijenjeni</v>
          </cell>
        </row>
        <row r="33">
          <cell r="E33" t="str">
            <v>Jajce</v>
          </cell>
          <cell r="AF33" t="str">
            <v>Izjava o neaktivnosti</v>
          </cell>
        </row>
        <row r="34">
          <cell r="E34" t="str">
            <v>Kakanj</v>
          </cell>
        </row>
        <row r="35">
          <cell r="E35" t="str">
            <v>Kalesija</v>
          </cell>
        </row>
        <row r="36">
          <cell r="E36" t="str">
            <v>Kiseljak</v>
          </cell>
        </row>
        <row r="37">
          <cell r="E37" t="str">
            <v>Kladanj</v>
          </cell>
        </row>
        <row r="38">
          <cell r="E38" t="str">
            <v>Ključ</v>
          </cell>
        </row>
        <row r="39">
          <cell r="E39" t="str">
            <v>Konjic</v>
          </cell>
        </row>
        <row r="40">
          <cell r="E40" t="str">
            <v>Kreševo</v>
          </cell>
        </row>
        <row r="41">
          <cell r="E41" t="str">
            <v>Kupres</v>
          </cell>
        </row>
        <row r="42">
          <cell r="E42" t="str">
            <v>Livno</v>
          </cell>
        </row>
        <row r="43">
          <cell r="E43" t="str">
            <v>Lukavac</v>
          </cell>
        </row>
        <row r="44">
          <cell r="E44" t="str">
            <v>Ljubuški</v>
          </cell>
        </row>
        <row r="45">
          <cell r="E45" t="str">
            <v>Maglaj</v>
          </cell>
        </row>
        <row r="46">
          <cell r="E46" t="str">
            <v>Mostar</v>
          </cell>
        </row>
        <row r="47">
          <cell r="E47" t="str">
            <v>Neum</v>
          </cell>
        </row>
        <row r="48">
          <cell r="E48" t="str">
            <v>Novi Travnik</v>
          </cell>
        </row>
        <row r="49">
          <cell r="E49" t="str">
            <v>Odžak</v>
          </cell>
        </row>
        <row r="50">
          <cell r="E50" t="str">
            <v>Olovo</v>
          </cell>
        </row>
        <row r="51">
          <cell r="E51" t="str">
            <v>Orašje</v>
          </cell>
        </row>
        <row r="52">
          <cell r="E52" t="str">
            <v>Pale</v>
          </cell>
        </row>
        <row r="53">
          <cell r="E53" t="str">
            <v>Posušje</v>
          </cell>
        </row>
        <row r="54">
          <cell r="E54" t="str">
            <v>Prozor</v>
          </cell>
        </row>
        <row r="55">
          <cell r="E55" t="str">
            <v>Ravno</v>
          </cell>
        </row>
        <row r="56">
          <cell r="E56" t="str">
            <v>Sanski Most</v>
          </cell>
        </row>
        <row r="57">
          <cell r="E57" t="str">
            <v>Sapna</v>
          </cell>
        </row>
        <row r="58">
          <cell r="E58" t="str">
            <v>Sarajevo-Centar</v>
          </cell>
        </row>
        <row r="59">
          <cell r="E59" t="str">
            <v>Sarajevo-Novi Grad</v>
          </cell>
        </row>
        <row r="60">
          <cell r="E60" t="str">
            <v>Sarajevo-Novo Sarajevo</v>
          </cell>
        </row>
        <row r="61">
          <cell r="E61" t="str">
            <v>Sarajevo-Stari Grad</v>
          </cell>
        </row>
        <row r="62">
          <cell r="E62" t="str">
            <v>Srebrenik</v>
          </cell>
        </row>
        <row r="63">
          <cell r="E63" t="str">
            <v>Stolac</v>
          </cell>
        </row>
        <row r="64">
          <cell r="E64" t="str">
            <v>Široki Brijeg</v>
          </cell>
        </row>
        <row r="65">
          <cell r="E65" t="str">
            <v>Teočak</v>
          </cell>
        </row>
        <row r="66">
          <cell r="E66" t="str">
            <v>Tešanj</v>
          </cell>
        </row>
        <row r="67">
          <cell r="E67" t="str">
            <v>Tomislavgrad</v>
          </cell>
        </row>
        <row r="68">
          <cell r="E68" t="str">
            <v>Travnik</v>
          </cell>
        </row>
        <row r="69">
          <cell r="E69" t="str">
            <v>Trnovo</v>
          </cell>
        </row>
        <row r="70">
          <cell r="E70" t="str">
            <v>Tuzla</v>
          </cell>
        </row>
        <row r="71">
          <cell r="E71" t="str">
            <v>Usora</v>
          </cell>
        </row>
        <row r="72">
          <cell r="E72" t="str">
            <v>Vareš</v>
          </cell>
        </row>
        <row r="73">
          <cell r="E73" t="str">
            <v>Velika Kladuša</v>
          </cell>
        </row>
        <row r="74">
          <cell r="E74" t="str">
            <v>Visoko</v>
          </cell>
        </row>
        <row r="75">
          <cell r="E75" t="str">
            <v>Vitez</v>
          </cell>
        </row>
        <row r="76">
          <cell r="E76" t="str">
            <v>Vogošća</v>
          </cell>
        </row>
        <row r="77">
          <cell r="E77" t="str">
            <v>Zavidovići</v>
          </cell>
        </row>
        <row r="78">
          <cell r="E78" t="str">
            <v>Zenica</v>
          </cell>
        </row>
        <row r="79">
          <cell r="E79" t="str">
            <v>Žepče</v>
          </cell>
        </row>
        <row r="80">
          <cell r="E80" t="str">
            <v>Živinice</v>
          </cell>
        </row>
      </sheetData>
      <sheetData sheetId="7"/>
      <sheetData sheetId="8">
        <row r="40">
          <cell r="A40" t="str">
            <v>Redovni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#Konverter"/>
      <sheetName val="#UNOS"/>
      <sheetName val="#GII"/>
      <sheetName val="Uputstvo"/>
      <sheetName val="OsnPodaci"/>
      <sheetName val="BS"/>
      <sheetName val="#BS_A"/>
      <sheetName val="#BS_P"/>
      <sheetName val="BU"/>
      <sheetName val="GT"/>
      <sheetName val="VBE"/>
      <sheetName val="IPK"/>
      <sheetName val="#VBE"/>
      <sheetName val="#BU"/>
      <sheetName val="#GT"/>
      <sheetName val="#IPK"/>
      <sheetName val="PPP"/>
      <sheetName val="#PPP"/>
      <sheetName val="INV01-1"/>
      <sheetName val="INV01-2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>
        <row r="2">
          <cell r="AF2" t="str">
            <v>Redovni</v>
          </cell>
        </row>
        <row r="3">
          <cell r="AF3" t="str">
            <v>Redovni-izmijenjeni</v>
          </cell>
        </row>
        <row r="4">
          <cell r="AF4" t="str">
            <v>Redovni-različit izvještajni period</v>
          </cell>
        </row>
        <row r="5">
          <cell r="AF5" t="str">
            <v>Redovni-različit izvještajni period-izmijenjeni</v>
          </cell>
        </row>
        <row r="6">
          <cell r="AF6" t="str">
            <v>Redovni-životno osiguranje</v>
          </cell>
        </row>
        <row r="7">
          <cell r="AF7" t="str">
            <v>Redovni-neživotno osiguranje</v>
          </cell>
        </row>
        <row r="8">
          <cell r="AF8" t="str">
            <v>Izmijenjeni-životno osiguranje</v>
          </cell>
        </row>
        <row r="9">
          <cell r="AF9" t="str">
            <v>Izmijenjeni-neživotno osiguranje</v>
          </cell>
        </row>
        <row r="10">
          <cell r="AF10" t="str">
            <v>Vanredni</v>
          </cell>
        </row>
        <row r="11">
          <cell r="AF11" t="str">
            <v>Vanredni-izmijenjeni</v>
          </cell>
        </row>
        <row r="12">
          <cell r="AF12" t="str">
            <v>Konsolidovani</v>
          </cell>
        </row>
        <row r="13">
          <cell r="AF13" t="str">
            <v>Konsolidovani-izmijenjeni</v>
          </cell>
        </row>
        <row r="14">
          <cell r="AF14" t="str">
            <v>Stečaj-otvaranje</v>
          </cell>
        </row>
        <row r="15">
          <cell r="AF15" t="str">
            <v>Stečaj u procesu</v>
          </cell>
        </row>
        <row r="16">
          <cell r="AF16" t="str">
            <v>Stečaj u procesu-izmijenjeni</v>
          </cell>
        </row>
        <row r="17">
          <cell r="AF17" t="str">
            <v>Stečaj-zatvaranje</v>
          </cell>
        </row>
        <row r="18">
          <cell r="AF18" t="str">
            <v>Stečaj-zatvaranje-izmijenjeni</v>
          </cell>
        </row>
        <row r="19">
          <cell r="AF19" t="str">
            <v>Stečaj - otvaranje/zaključenje</v>
          </cell>
        </row>
        <row r="20">
          <cell r="AF20" t="str">
            <v>Likvidacioni-otvaranje</v>
          </cell>
        </row>
        <row r="21">
          <cell r="AF21" t="str">
            <v>Likvidacioni-otvaranje-izmijenjeni</v>
          </cell>
        </row>
        <row r="22">
          <cell r="AF22" t="str">
            <v>Likvidacija u procesu</v>
          </cell>
        </row>
        <row r="23">
          <cell r="AF23" t="str">
            <v>Likvidacioni-zatvaranje</v>
          </cell>
        </row>
        <row r="24">
          <cell r="AF24" t="str">
            <v>Likvidacioni-zatvaranje-izmijenjeni</v>
          </cell>
        </row>
        <row r="25">
          <cell r="AF25" t="str">
            <v>Revizorski</v>
          </cell>
        </row>
        <row r="26">
          <cell r="AF26" t="str">
            <v>Revizorski-konsolidovani</v>
          </cell>
        </row>
        <row r="27">
          <cell r="AF27" t="str">
            <v>Revizorski-izmijenjeni</v>
          </cell>
        </row>
        <row r="28">
          <cell r="AF28" t="str">
            <v>Revizorski-različit izvještajni period</v>
          </cell>
        </row>
        <row r="29">
          <cell r="AF29" t="str">
            <v>Revizorski-nekonsolidovani</v>
          </cell>
        </row>
        <row r="30">
          <cell r="AF30" t="str">
            <v>Revizorski-nekonsolidovani i konsolidovani</v>
          </cell>
        </row>
        <row r="31">
          <cell r="AF31" t="str">
            <v>Statusne promjene</v>
          </cell>
        </row>
        <row r="32">
          <cell r="AF32" t="str">
            <v>Statusne promjene-izmijenjeni</v>
          </cell>
        </row>
        <row r="33">
          <cell r="AF33" t="str">
            <v>Izjava o neaktivnosti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Konverter"/>
      <sheetName val="Uputstvo"/>
      <sheetName val="#UNOS"/>
      <sheetName val="OsnPodaci"/>
      <sheetName val="BS"/>
      <sheetName val="BU"/>
      <sheetName val="PPP"/>
      <sheetName val="ANEKS"/>
      <sheetName val="STANEX"/>
      <sheetName val="INV01-1"/>
      <sheetName val="INV01-2"/>
      <sheetName val="ZS"/>
      <sheetName val="OVN"/>
      <sheetName val="ONŠ"/>
      <sheetName val="TZ"/>
      <sheetName val="PP"/>
      <sheetName val="INV01-1 "/>
      <sheetName val="INV01-2 "/>
      <sheetName val="STANEX "/>
      <sheetName val="ANEX"/>
      <sheetName val="ObavijRazvrst"/>
      <sheetName val="IzjStandard"/>
      <sheetName val="TZ "/>
      <sheetName val="ONŠ "/>
      <sheetName val="VN"/>
      <sheetName val="ZS "/>
    </sheetNames>
    <sheetDataSet>
      <sheetData sheetId="0">
        <row r="2">
          <cell r="S2" t="str">
            <v>d.o.o.</v>
          </cell>
        </row>
        <row r="3">
          <cell r="S3" t="str">
            <v>d.d.</v>
          </cell>
        </row>
        <row r="4">
          <cell r="S4" t="str">
            <v>d.n.o.</v>
          </cell>
        </row>
        <row r="5">
          <cell r="S5" t="str">
            <v>k.d.</v>
          </cell>
        </row>
        <row r="6">
          <cell r="S6" t="str">
            <v>ostalo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BE1" t="str">
            <v>*17487691917111417*</v>
          </cell>
        </row>
      </sheetData>
      <sheetData sheetId="17">
        <row r="83">
          <cell r="E83" t="str">
            <v>919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#Konverter"/>
      <sheetName val="#UNOS"/>
      <sheetName val="Uputstvo"/>
      <sheetName val="OsnPodaci"/>
      <sheetName val="BS"/>
      <sheetName val="BU"/>
      <sheetName val="VBE"/>
      <sheetName val="ITG"/>
      <sheetName val="IPK"/>
      <sheetName val="INV01-1"/>
      <sheetName val="INV01-2"/>
      <sheetName val="PP"/>
      <sheetName val="TZ"/>
      <sheetName val="VN"/>
      <sheetName val="ONŠ"/>
      <sheetName val="ZS"/>
      <sheetName val="ObavijRazvrst"/>
      <sheetName val="IzjStandard"/>
      <sheetName val="IzjNeaktiv"/>
    </sheetNames>
    <sheetDataSet>
      <sheetData sheetId="0">
        <row r="6">
          <cell r="AD6">
            <v>14</v>
          </cell>
        </row>
      </sheetData>
      <sheetData sheetId="1">
        <row r="12">
          <cell r="B12" t="str">
            <v/>
          </cell>
        </row>
      </sheetData>
      <sheetData sheetId="2"/>
      <sheetData sheetId="3">
        <row r="4">
          <cell r="A4"/>
        </row>
        <row r="10">
          <cell r="A10"/>
        </row>
        <row r="34">
          <cell r="A34"/>
          <cell r="B34"/>
        </row>
        <row r="55">
          <cell r="A55" t="str">
            <v>Godišnji</v>
          </cell>
        </row>
        <row r="58">
          <cell r="D58">
            <v>45723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C098-D4F4-4643-8A5D-3ECD8B5F48E3}">
  <sheetPr>
    <tabColor rgb="FF7030A0"/>
  </sheetPr>
  <dimension ref="A1:AIJ63"/>
  <sheetViews>
    <sheetView showGridLines="0" tabSelected="1" topLeftCell="B1" zoomScale="85" zoomScaleNormal="85" zoomScalePageLayoutView="55" workbookViewId="0">
      <selection activeCell="C7" sqref="C7:R8"/>
    </sheetView>
  </sheetViews>
  <sheetFormatPr defaultColWidth="2.5546875" defaultRowHeight="15" x14ac:dyDescent="0.25"/>
  <cols>
    <col min="1" max="1" width="5.109375" style="245" hidden="1" customWidth="1"/>
    <col min="2" max="2" width="1.6640625" style="245" customWidth="1"/>
    <col min="3" max="3" width="12.6640625" style="246" bestFit="1" customWidth="1"/>
    <col min="4" max="4" width="3" style="246" customWidth="1"/>
    <col min="5" max="5" width="2.5546875" style="246" customWidth="1"/>
    <col min="6" max="6" width="9.109375" style="246" bestFit="1" customWidth="1"/>
    <col min="7" max="17" width="2.5546875" style="246" customWidth="1"/>
    <col min="18" max="18" width="12.88671875" style="246" customWidth="1"/>
    <col min="19" max="21" width="2.5546875" style="246" customWidth="1"/>
    <col min="22" max="22" width="3" style="246" customWidth="1"/>
    <col min="23" max="31" width="2.5546875" style="246" customWidth="1"/>
    <col min="32" max="32" width="2.6640625" style="246" customWidth="1"/>
    <col min="33" max="33" width="3.88671875" style="246" customWidth="1"/>
    <col min="34" max="34" width="4.44140625" style="246" customWidth="1"/>
    <col min="35" max="35" width="1" style="246" customWidth="1"/>
    <col min="36" max="36" width="3.88671875" style="246" customWidth="1"/>
    <col min="37" max="38" width="2.5546875" style="246" customWidth="1"/>
    <col min="39" max="41" width="2.5546875" style="246"/>
    <col min="42" max="42" width="1.88671875" style="246" customWidth="1"/>
    <col min="43" max="43" width="1.5546875" style="246" customWidth="1"/>
    <col min="44" max="44" width="4.5546875" style="246" customWidth="1"/>
    <col min="45" max="16384" width="2.5546875" style="246"/>
  </cols>
  <sheetData>
    <row r="1" spans="1:920" s="232" customFormat="1" ht="15" customHeight="1" x14ac:dyDescent="0.35">
      <c r="C1" s="375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AA1" s="233"/>
      <c r="AF1" s="234"/>
      <c r="AG1" s="234"/>
      <c r="AH1" s="235"/>
      <c r="AI1" s="234"/>
      <c r="AJ1" s="236"/>
      <c r="AK1" s="377" t="s">
        <v>484</v>
      </c>
      <c r="AL1" s="378"/>
      <c r="AM1" s="378"/>
      <c r="AN1" s="378"/>
      <c r="AO1" s="378"/>
      <c r="AP1" s="378"/>
      <c r="AQ1" s="378"/>
    </row>
    <row r="2" spans="1:920" s="234" customFormat="1" ht="18" customHeight="1" x14ac:dyDescent="0.35">
      <c r="C2" s="239"/>
      <c r="D2" s="240"/>
      <c r="E2" s="240"/>
      <c r="F2" s="240"/>
      <c r="G2" s="240"/>
      <c r="H2" s="240"/>
      <c r="I2" s="240"/>
      <c r="J2" s="240"/>
      <c r="K2" s="240"/>
      <c r="L2" s="240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2"/>
      <c r="Y2" s="242"/>
      <c r="Z2" s="242"/>
      <c r="AA2" s="243"/>
      <c r="AC2" s="379"/>
      <c r="AD2" s="379"/>
      <c r="AE2" s="379"/>
      <c r="AF2" s="379"/>
      <c r="AG2" s="379"/>
      <c r="AH2" s="379"/>
      <c r="AI2" s="232"/>
      <c r="AJ2" s="236"/>
      <c r="AK2" s="379" t="s">
        <v>487</v>
      </c>
      <c r="AL2" s="379"/>
      <c r="AM2" s="379"/>
      <c r="AN2" s="379"/>
      <c r="AO2" s="379"/>
      <c r="AP2" s="379"/>
      <c r="AQ2" s="379"/>
    </row>
    <row r="3" spans="1:920" ht="21" customHeight="1" x14ac:dyDescent="0.25">
      <c r="D3" s="236"/>
    </row>
    <row r="4" spans="1:920" s="25" customFormat="1" ht="21" customHeight="1" x14ac:dyDescent="0.35">
      <c r="A4" s="23"/>
      <c r="B4" s="23"/>
      <c r="C4" s="380" t="s">
        <v>488</v>
      </c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  <c r="AE4" s="380"/>
      <c r="AF4" s="380"/>
      <c r="AG4" s="380"/>
      <c r="AH4" s="380"/>
      <c r="AI4" s="380"/>
      <c r="AJ4" s="380"/>
      <c r="AK4" s="380"/>
      <c r="AL4" s="380"/>
      <c r="AM4" s="380"/>
      <c r="AN4" s="380"/>
      <c r="AO4" s="380"/>
      <c r="AP4" s="380"/>
      <c r="AQ4" s="380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</row>
    <row r="5" spans="1:920" s="25" customFormat="1" ht="21" customHeight="1" x14ac:dyDescent="0.3">
      <c r="A5" s="23"/>
      <c r="B5" s="23"/>
      <c r="C5" s="374" t="s">
        <v>586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</row>
    <row r="6" spans="1:920" x14ac:dyDescent="0.25">
      <c r="C6" s="247"/>
      <c r="AJ6" s="236"/>
    </row>
    <row r="7" spans="1:920" ht="15.75" customHeight="1" x14ac:dyDescent="0.25">
      <c r="C7" s="365" t="s">
        <v>489</v>
      </c>
      <c r="D7" s="366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66"/>
      <c r="Q7" s="366"/>
      <c r="R7" s="367"/>
      <c r="S7" s="365" t="s">
        <v>490</v>
      </c>
      <c r="T7" s="366"/>
      <c r="U7" s="366"/>
      <c r="V7" s="366"/>
      <c r="W7" s="366"/>
      <c r="X7" s="366"/>
      <c r="Y7" s="366"/>
      <c r="Z7" s="366"/>
      <c r="AA7" s="366"/>
      <c r="AB7" s="366"/>
      <c r="AC7" s="366"/>
      <c r="AD7" s="366"/>
      <c r="AE7" s="366"/>
      <c r="AF7" s="366"/>
      <c r="AG7" s="366"/>
      <c r="AH7" s="366"/>
      <c r="AI7" s="366"/>
      <c r="AJ7" s="366"/>
      <c r="AK7" s="366"/>
      <c r="AL7" s="366"/>
      <c r="AM7" s="366"/>
      <c r="AN7" s="366"/>
      <c r="AO7" s="366"/>
      <c r="AP7" s="366"/>
      <c r="AQ7" s="367"/>
    </row>
    <row r="8" spans="1:920" x14ac:dyDescent="0.25">
      <c r="C8" s="368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70"/>
      <c r="S8" s="368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  <c r="AN8" s="369"/>
      <c r="AO8" s="369"/>
      <c r="AP8" s="369"/>
      <c r="AQ8" s="370"/>
    </row>
    <row r="9" spans="1:920" s="249" customFormat="1" x14ac:dyDescent="0.25">
      <c r="A9" s="248">
        <v>0.01</v>
      </c>
      <c r="B9" s="248" t="str">
        <f>IF(LEN(Y9)=0,"",1+ABS((Y9*A9)/LEN(Y9))+A9)</f>
        <v/>
      </c>
      <c r="C9" s="371" t="s">
        <v>491</v>
      </c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1"/>
      <c r="R9" s="371"/>
      <c r="S9" s="372" t="s">
        <v>567</v>
      </c>
      <c r="T9" s="363"/>
      <c r="U9" s="363"/>
      <c r="V9" s="363"/>
      <c r="W9" s="363"/>
      <c r="X9" s="363"/>
      <c r="Y9" s="363"/>
      <c r="Z9" s="363"/>
      <c r="AA9" s="363"/>
      <c r="AB9" s="363"/>
      <c r="AC9" s="363"/>
      <c r="AD9" s="363"/>
      <c r="AE9" s="363"/>
      <c r="AF9" s="363"/>
      <c r="AG9" s="363"/>
      <c r="AH9" s="363"/>
      <c r="AI9" s="363"/>
      <c r="AJ9" s="363"/>
      <c r="AK9" s="363"/>
      <c r="AL9" s="363"/>
      <c r="AM9" s="363"/>
      <c r="AN9" s="363"/>
      <c r="AO9" s="363"/>
      <c r="AP9" s="363"/>
      <c r="AQ9" s="363"/>
    </row>
    <row r="10" spans="1:920" s="249" customFormat="1" x14ac:dyDescent="0.25">
      <c r="A10" s="248"/>
      <c r="B10" s="248"/>
      <c r="C10" s="373" t="s">
        <v>492</v>
      </c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3"/>
      <c r="R10" s="373"/>
      <c r="S10" s="364"/>
      <c r="T10" s="364"/>
      <c r="U10" s="364"/>
      <c r="V10" s="364"/>
      <c r="W10" s="364"/>
      <c r="X10" s="364"/>
      <c r="Y10" s="364"/>
      <c r="Z10" s="364"/>
      <c r="AA10" s="364"/>
      <c r="AB10" s="364"/>
      <c r="AC10" s="364"/>
      <c r="AD10" s="364"/>
      <c r="AE10" s="364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64"/>
      <c r="AQ10" s="364"/>
    </row>
    <row r="11" spans="1:920" s="249" customFormat="1" x14ac:dyDescent="0.25">
      <c r="A11" s="248"/>
      <c r="B11" s="248"/>
      <c r="C11" s="341" t="s">
        <v>493</v>
      </c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63" t="s">
        <v>568</v>
      </c>
      <c r="T11" s="363"/>
      <c r="U11" s="363"/>
      <c r="V11" s="363"/>
      <c r="W11" s="363"/>
      <c r="X11" s="363"/>
      <c r="Y11" s="363"/>
      <c r="Z11" s="363"/>
      <c r="AA11" s="363"/>
      <c r="AB11" s="363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</row>
    <row r="12" spans="1:920" s="249" customFormat="1" x14ac:dyDescent="0.25">
      <c r="A12" s="248"/>
      <c r="B12" s="248"/>
      <c r="C12" s="341" t="s">
        <v>494</v>
      </c>
      <c r="D12" s="341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63" t="s">
        <v>569</v>
      </c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  <c r="AM12" s="363"/>
      <c r="AN12" s="363"/>
      <c r="AO12" s="363"/>
      <c r="AP12" s="363"/>
      <c r="AQ12" s="363"/>
    </row>
    <row r="13" spans="1:920" s="249" customFormat="1" x14ac:dyDescent="0.25">
      <c r="A13" s="248"/>
      <c r="B13" s="248"/>
      <c r="C13" s="341" t="s">
        <v>495</v>
      </c>
      <c r="D13" s="341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63" t="s">
        <v>570</v>
      </c>
      <c r="T13" s="363"/>
      <c r="U13" s="363"/>
      <c r="V13" s="363"/>
      <c r="W13" s="363"/>
      <c r="X13" s="363"/>
      <c r="Y13" s="363"/>
      <c r="Z13" s="363"/>
      <c r="AA13" s="363"/>
      <c r="AB13" s="363"/>
      <c r="AC13" s="363"/>
      <c r="AD13" s="363"/>
      <c r="AE13" s="363"/>
      <c r="AF13" s="363"/>
      <c r="AG13" s="363"/>
      <c r="AH13" s="363"/>
      <c r="AI13" s="363"/>
      <c r="AJ13" s="363"/>
      <c r="AK13" s="363"/>
      <c r="AL13" s="363"/>
      <c r="AM13" s="363"/>
      <c r="AN13" s="363"/>
      <c r="AO13" s="363"/>
      <c r="AP13" s="363"/>
      <c r="AQ13" s="363"/>
    </row>
    <row r="14" spans="1:920" s="249" customFormat="1" x14ac:dyDescent="0.25">
      <c r="A14" s="248"/>
      <c r="B14" s="248"/>
      <c r="C14" s="341" t="s">
        <v>496</v>
      </c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63" t="s">
        <v>571</v>
      </c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  <c r="AM14" s="363"/>
      <c r="AN14" s="363"/>
      <c r="AO14" s="363"/>
      <c r="AP14" s="363"/>
      <c r="AQ14" s="363"/>
    </row>
    <row r="15" spans="1:920" s="249" customFormat="1" x14ac:dyDescent="0.25">
      <c r="A15" s="248"/>
      <c r="B15" s="248"/>
      <c r="C15" s="341" t="s">
        <v>497</v>
      </c>
      <c r="D15" s="341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63" t="s">
        <v>572</v>
      </c>
      <c r="T15" s="363"/>
      <c r="U15" s="363"/>
      <c r="V15" s="363"/>
      <c r="W15" s="363"/>
      <c r="X15" s="363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3"/>
      <c r="AJ15" s="363"/>
      <c r="AK15" s="363"/>
      <c r="AL15" s="363"/>
      <c r="AM15" s="363"/>
      <c r="AN15" s="363"/>
      <c r="AO15" s="363"/>
      <c r="AP15" s="363"/>
      <c r="AQ15" s="363"/>
    </row>
    <row r="16" spans="1:920" s="249" customFormat="1" x14ac:dyDescent="0.25">
      <c r="A16" s="248"/>
      <c r="B16" s="248"/>
      <c r="C16" s="341" t="s">
        <v>498</v>
      </c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63" t="s">
        <v>573</v>
      </c>
      <c r="T16" s="363"/>
      <c r="U16" s="363"/>
      <c r="V16" s="363"/>
      <c r="W16" s="363"/>
      <c r="X16" s="363"/>
      <c r="Y16" s="363"/>
      <c r="Z16" s="363"/>
      <c r="AA16" s="363"/>
      <c r="AB16" s="363"/>
      <c r="AC16" s="363"/>
      <c r="AD16" s="363"/>
      <c r="AE16" s="363"/>
      <c r="AF16" s="363"/>
      <c r="AG16" s="363"/>
      <c r="AH16" s="363"/>
      <c r="AI16" s="363"/>
      <c r="AJ16" s="363"/>
      <c r="AK16" s="363"/>
      <c r="AL16" s="363"/>
      <c r="AM16" s="363"/>
      <c r="AN16" s="363"/>
      <c r="AO16" s="363"/>
      <c r="AP16" s="363"/>
      <c r="AQ16" s="363"/>
    </row>
    <row r="17" spans="1:43" s="249" customFormat="1" x14ac:dyDescent="0.25">
      <c r="A17" s="248"/>
      <c r="B17" s="248"/>
      <c r="C17" s="341" t="s">
        <v>499</v>
      </c>
      <c r="D17" s="341"/>
      <c r="E17" s="341"/>
      <c r="F17" s="341"/>
      <c r="G17" s="341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63">
        <v>1125</v>
      </c>
      <c r="T17" s="363"/>
      <c r="U17" s="363"/>
      <c r="V17" s="363"/>
      <c r="W17" s="363"/>
      <c r="X17" s="363"/>
      <c r="Y17" s="363"/>
      <c r="Z17" s="363"/>
      <c r="AA17" s="363"/>
      <c r="AB17" s="363"/>
      <c r="AC17" s="363"/>
      <c r="AD17" s="363"/>
      <c r="AE17" s="363"/>
      <c r="AF17" s="363"/>
      <c r="AG17" s="363"/>
      <c r="AH17" s="363"/>
      <c r="AI17" s="363"/>
      <c r="AJ17" s="363"/>
      <c r="AK17" s="363"/>
      <c r="AL17" s="363"/>
      <c r="AM17" s="363"/>
      <c r="AN17" s="363"/>
      <c r="AO17" s="363"/>
      <c r="AP17" s="363"/>
      <c r="AQ17" s="363"/>
    </row>
    <row r="18" spans="1:43" s="249" customFormat="1" x14ac:dyDescent="0.25">
      <c r="A18" s="248"/>
      <c r="B18" s="248"/>
      <c r="C18" s="341" t="s">
        <v>500</v>
      </c>
      <c r="D18" s="341"/>
      <c r="E18" s="341"/>
      <c r="F18" s="341"/>
      <c r="G18" s="341"/>
      <c r="H18" s="341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63" t="s">
        <v>574</v>
      </c>
      <c r="T18" s="363"/>
      <c r="U18" s="363"/>
      <c r="V18" s="363"/>
      <c r="W18" s="363"/>
      <c r="X18" s="363"/>
      <c r="Y18" s="363"/>
      <c r="Z18" s="363"/>
      <c r="AA18" s="363"/>
      <c r="AB18" s="363"/>
      <c r="AC18" s="363"/>
      <c r="AD18" s="363"/>
      <c r="AE18" s="363"/>
      <c r="AF18" s="363"/>
      <c r="AG18" s="363"/>
      <c r="AH18" s="363"/>
      <c r="AI18" s="363"/>
      <c r="AJ18" s="363"/>
      <c r="AK18" s="363"/>
      <c r="AL18" s="363"/>
      <c r="AM18" s="363"/>
      <c r="AN18" s="363"/>
      <c r="AO18" s="363"/>
      <c r="AP18" s="363"/>
      <c r="AQ18" s="363"/>
    </row>
    <row r="19" spans="1:43" s="249" customFormat="1" ht="33.6" customHeight="1" x14ac:dyDescent="0.25">
      <c r="A19" s="248"/>
      <c r="B19" s="248"/>
      <c r="C19" s="341" t="s">
        <v>501</v>
      </c>
      <c r="D19" s="341"/>
      <c r="E19" s="341"/>
      <c r="F19" s="341"/>
      <c r="G19" s="341"/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341" t="s">
        <v>601</v>
      </c>
      <c r="T19" s="341"/>
      <c r="U19" s="341"/>
      <c r="V19" s="341"/>
      <c r="W19" s="341"/>
      <c r="X19" s="341"/>
      <c r="Y19" s="341"/>
      <c r="Z19" s="341"/>
      <c r="AA19" s="341"/>
      <c r="AB19" s="341"/>
      <c r="AC19" s="341"/>
      <c r="AD19" s="341"/>
      <c r="AE19" s="341"/>
      <c r="AF19" s="341"/>
      <c r="AG19" s="341"/>
      <c r="AH19" s="341"/>
      <c r="AI19" s="341"/>
      <c r="AJ19" s="341"/>
      <c r="AK19" s="341"/>
      <c r="AL19" s="341"/>
      <c r="AM19" s="341"/>
      <c r="AN19" s="341"/>
      <c r="AO19" s="341"/>
      <c r="AP19" s="341"/>
      <c r="AQ19" s="341"/>
    </row>
    <row r="20" spans="1:43" s="249" customFormat="1" ht="35.25" customHeight="1" x14ac:dyDescent="0.25">
      <c r="A20" s="248"/>
      <c r="B20" s="248"/>
      <c r="C20" s="341" t="s">
        <v>502</v>
      </c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37" t="s">
        <v>585</v>
      </c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9"/>
    </row>
    <row r="21" spans="1:43" s="249" customFormat="1" ht="51" customHeight="1" x14ac:dyDescent="0.25">
      <c r="A21" s="248"/>
      <c r="B21" s="248"/>
      <c r="C21" s="341" t="s">
        <v>503</v>
      </c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1"/>
      <c r="Q21" s="341"/>
      <c r="R21" s="341"/>
      <c r="S21" s="341" t="s">
        <v>608</v>
      </c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1"/>
      <c r="AQ21" s="341"/>
    </row>
    <row r="22" spans="1:43" s="249" customFormat="1" x14ac:dyDescent="0.25">
      <c r="A22" s="248"/>
      <c r="B22" s="248"/>
      <c r="C22" s="355" t="s">
        <v>504</v>
      </c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64"/>
      <c r="T22" s="364"/>
      <c r="U22" s="364"/>
      <c r="V22" s="364"/>
      <c r="W22" s="364"/>
      <c r="X22" s="364"/>
      <c r="Y22" s="364"/>
      <c r="Z22" s="364"/>
      <c r="AA22" s="364"/>
      <c r="AB22" s="364"/>
      <c r="AC22" s="364"/>
      <c r="AD22" s="364"/>
      <c r="AE22" s="364"/>
      <c r="AF22" s="364"/>
      <c r="AG22" s="364"/>
      <c r="AH22" s="364"/>
      <c r="AI22" s="364"/>
      <c r="AJ22" s="364"/>
      <c r="AK22" s="364"/>
      <c r="AL22" s="364"/>
      <c r="AM22" s="364"/>
      <c r="AN22" s="364"/>
      <c r="AO22" s="364"/>
      <c r="AP22" s="364"/>
      <c r="AQ22" s="364"/>
    </row>
    <row r="23" spans="1:43" s="249" customFormat="1" ht="116.4" customHeight="1" x14ac:dyDescent="0.25">
      <c r="A23" s="248"/>
      <c r="B23" s="248"/>
      <c r="C23" s="341" t="s">
        <v>505</v>
      </c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S23" s="341" t="s">
        <v>591</v>
      </c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</row>
    <row r="24" spans="1:43" s="249" customFormat="1" ht="148.94999999999999" customHeight="1" x14ac:dyDescent="0.25">
      <c r="A24" s="248"/>
      <c r="B24" s="248"/>
      <c r="C24" s="341" t="s">
        <v>506</v>
      </c>
      <c r="D24" s="341"/>
      <c r="E24" s="341"/>
      <c r="F24" s="341"/>
      <c r="G24" s="341"/>
      <c r="H24" s="341"/>
      <c r="I24" s="341"/>
      <c r="J24" s="341"/>
      <c r="K24" s="341"/>
      <c r="L24" s="341"/>
      <c r="M24" s="341"/>
      <c r="N24" s="341"/>
      <c r="O24" s="341"/>
      <c r="P24" s="341"/>
      <c r="Q24" s="341"/>
      <c r="R24" s="341"/>
      <c r="S24" s="341" t="s">
        <v>575</v>
      </c>
      <c r="T24" s="341"/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</row>
    <row r="25" spans="1:43" s="249" customFormat="1" ht="67.5" customHeight="1" x14ac:dyDescent="0.25">
      <c r="A25" s="248"/>
      <c r="B25" s="248"/>
      <c r="C25" s="341" t="s">
        <v>507</v>
      </c>
      <c r="D25" s="341"/>
      <c r="E25" s="341"/>
      <c r="F25" s="341"/>
      <c r="G25" s="341"/>
      <c r="H25" s="341"/>
      <c r="I25" s="341"/>
      <c r="J25" s="341"/>
      <c r="K25" s="341"/>
      <c r="L25" s="341"/>
      <c r="M25" s="341"/>
      <c r="N25" s="341"/>
      <c r="O25" s="341"/>
      <c r="P25" s="341"/>
      <c r="Q25" s="341"/>
      <c r="R25" s="341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</row>
    <row r="26" spans="1:43" s="249" customFormat="1" x14ac:dyDescent="0.25">
      <c r="A26" s="248"/>
      <c r="B26" s="248"/>
      <c r="C26" s="355" t="s">
        <v>508</v>
      </c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</row>
    <row r="27" spans="1:43" s="249" customFormat="1" x14ac:dyDescent="0.25">
      <c r="A27" s="248"/>
      <c r="B27" s="248"/>
      <c r="C27" s="341" t="s">
        <v>509</v>
      </c>
      <c r="D27" s="341"/>
      <c r="E27" s="341"/>
      <c r="F27" s="341"/>
      <c r="G27" s="341"/>
      <c r="H27" s="341"/>
      <c r="I27" s="341"/>
      <c r="J27" s="341"/>
      <c r="K27" s="341"/>
      <c r="L27" s="341"/>
      <c r="M27" s="341"/>
      <c r="N27" s="341"/>
      <c r="O27" s="341"/>
      <c r="P27" s="341"/>
      <c r="Q27" s="341"/>
      <c r="R27" s="341"/>
      <c r="S27" s="363">
        <v>47</v>
      </c>
      <c r="T27" s="363"/>
      <c r="U27" s="363"/>
      <c r="V27" s="363"/>
      <c r="W27" s="363"/>
      <c r="X27" s="363"/>
      <c r="Y27" s="363"/>
      <c r="Z27" s="363"/>
      <c r="AA27" s="363"/>
      <c r="AB27" s="363"/>
      <c r="AC27" s="363"/>
      <c r="AD27" s="363"/>
      <c r="AE27" s="363"/>
      <c r="AF27" s="363"/>
      <c r="AG27" s="363"/>
      <c r="AH27" s="363"/>
      <c r="AI27" s="363"/>
      <c r="AJ27" s="363"/>
      <c r="AK27" s="363"/>
      <c r="AL27" s="363"/>
      <c r="AM27" s="363"/>
      <c r="AN27" s="363"/>
      <c r="AO27" s="363"/>
      <c r="AP27" s="363"/>
      <c r="AQ27" s="363"/>
    </row>
    <row r="28" spans="1:43" s="249" customFormat="1" ht="35.25" customHeight="1" x14ac:dyDescent="0.25">
      <c r="A28" s="248"/>
      <c r="B28" s="248"/>
      <c r="C28" s="341" t="s">
        <v>510</v>
      </c>
      <c r="D28" s="341"/>
      <c r="E28" s="341"/>
      <c r="F28" s="341"/>
      <c r="G28" s="341"/>
      <c r="H28" s="341"/>
      <c r="I28" s="341"/>
      <c r="J28" s="341"/>
      <c r="K28" s="341"/>
      <c r="L28" s="341"/>
      <c r="M28" s="341"/>
      <c r="N28" s="341"/>
      <c r="O28" s="341"/>
      <c r="P28" s="341"/>
      <c r="Q28" s="341"/>
      <c r="R28" s="341"/>
      <c r="S28" s="341" t="s">
        <v>576</v>
      </c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</row>
    <row r="29" spans="1:43" s="249" customFormat="1" ht="50.25" customHeight="1" x14ac:dyDescent="0.25">
      <c r="A29" s="248"/>
      <c r="B29" s="248"/>
      <c r="C29" s="341" t="s">
        <v>511</v>
      </c>
      <c r="D29" s="341"/>
      <c r="E29" s="341"/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341"/>
      <c r="S29" s="363" t="s">
        <v>577</v>
      </c>
      <c r="T29" s="363"/>
      <c r="U29" s="363"/>
      <c r="V29" s="363"/>
      <c r="W29" s="363"/>
      <c r="X29" s="363"/>
      <c r="Y29" s="363"/>
      <c r="Z29" s="363"/>
      <c r="AA29" s="363"/>
      <c r="AB29" s="363"/>
      <c r="AC29" s="363"/>
      <c r="AD29" s="363"/>
      <c r="AE29" s="363"/>
      <c r="AF29" s="363"/>
      <c r="AG29" s="363"/>
      <c r="AH29" s="363"/>
      <c r="AI29" s="363"/>
      <c r="AJ29" s="363"/>
      <c r="AK29" s="363"/>
      <c r="AL29" s="363"/>
      <c r="AM29" s="363"/>
      <c r="AN29" s="363"/>
      <c r="AO29" s="363"/>
      <c r="AP29" s="363"/>
      <c r="AQ29" s="363"/>
    </row>
    <row r="30" spans="1:43" s="249" customFormat="1" x14ac:dyDescent="0.25">
      <c r="A30" s="248"/>
      <c r="B30" s="248"/>
      <c r="C30" s="355" t="s">
        <v>512</v>
      </c>
      <c r="D30" s="355"/>
      <c r="E30" s="355"/>
      <c r="F30" s="355"/>
      <c r="G30" s="355"/>
      <c r="H30" s="355"/>
      <c r="I30" s="355"/>
      <c r="J30" s="355"/>
      <c r="K30" s="355"/>
      <c r="L30" s="355"/>
      <c r="M30" s="355"/>
      <c r="N30" s="355"/>
      <c r="O30" s="355"/>
      <c r="P30" s="355"/>
      <c r="Q30" s="355"/>
      <c r="R30" s="355"/>
      <c r="S30" s="364"/>
      <c r="T30" s="364"/>
      <c r="U30" s="364"/>
      <c r="V30" s="364"/>
      <c r="W30" s="364"/>
      <c r="X30" s="364"/>
      <c r="Y30" s="364"/>
      <c r="Z30" s="364"/>
      <c r="AA30" s="364"/>
      <c r="AB30" s="364"/>
      <c r="AC30" s="364"/>
      <c r="AD30" s="364"/>
      <c r="AE30" s="364"/>
      <c r="AF30" s="364"/>
      <c r="AG30" s="364"/>
      <c r="AH30" s="364"/>
      <c r="AI30" s="364"/>
      <c r="AJ30" s="364"/>
      <c r="AK30" s="364"/>
      <c r="AL30" s="364"/>
      <c r="AM30" s="364"/>
      <c r="AN30" s="364"/>
      <c r="AO30" s="364"/>
      <c r="AP30" s="364"/>
      <c r="AQ30" s="364"/>
    </row>
    <row r="31" spans="1:43" s="249" customFormat="1" ht="49.5" customHeight="1" x14ac:dyDescent="0.25">
      <c r="A31" s="248"/>
      <c r="B31" s="248"/>
      <c r="C31" s="341" t="s">
        <v>513</v>
      </c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  <c r="Q31" s="341"/>
      <c r="R31" s="341"/>
      <c r="S31" s="363" t="s">
        <v>600</v>
      </c>
      <c r="T31" s="363"/>
      <c r="U31" s="363"/>
      <c r="V31" s="363"/>
      <c r="W31" s="363"/>
      <c r="X31" s="363"/>
      <c r="Y31" s="363"/>
      <c r="Z31" s="363"/>
      <c r="AA31" s="363"/>
      <c r="AB31" s="363"/>
      <c r="AC31" s="363"/>
      <c r="AD31" s="363"/>
      <c r="AE31" s="363"/>
      <c r="AF31" s="363"/>
      <c r="AG31" s="363"/>
      <c r="AH31" s="363"/>
      <c r="AI31" s="363"/>
      <c r="AJ31" s="363"/>
      <c r="AK31" s="363"/>
      <c r="AL31" s="363"/>
      <c r="AM31" s="363"/>
      <c r="AN31" s="363"/>
      <c r="AO31" s="363"/>
      <c r="AP31" s="363"/>
      <c r="AQ31" s="363"/>
    </row>
    <row r="32" spans="1:43" s="249" customFormat="1" ht="33.75" customHeight="1" x14ac:dyDescent="0.25">
      <c r="A32" s="248"/>
      <c r="B32" s="248"/>
      <c r="C32" s="355" t="s">
        <v>514</v>
      </c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6"/>
      <c r="T32" s="356"/>
      <c r="U32" s="356"/>
      <c r="V32" s="356"/>
      <c r="W32" s="356"/>
      <c r="X32" s="356"/>
      <c r="Y32" s="356"/>
      <c r="Z32" s="356"/>
      <c r="AA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</row>
    <row r="33" spans="1:43" s="249" customFormat="1" ht="60.6" customHeight="1" x14ac:dyDescent="0.25">
      <c r="A33" s="248"/>
      <c r="B33" s="248"/>
      <c r="C33" s="341" t="s">
        <v>515</v>
      </c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52" t="s">
        <v>594</v>
      </c>
      <c r="T33" s="353"/>
      <c r="U33" s="353"/>
      <c r="V33" s="353"/>
      <c r="W33" s="353"/>
      <c r="X33" s="353"/>
      <c r="Y33" s="353"/>
      <c r="Z33" s="353"/>
      <c r="AA33" s="353"/>
      <c r="AB33" s="353"/>
      <c r="AC33" s="353"/>
      <c r="AD33" s="353"/>
      <c r="AE33" s="353"/>
      <c r="AF33" s="353"/>
      <c r="AG33" s="353"/>
      <c r="AH33" s="353"/>
      <c r="AI33" s="353"/>
      <c r="AJ33" s="353"/>
      <c r="AK33" s="353"/>
      <c r="AL33" s="353"/>
      <c r="AM33" s="353"/>
      <c r="AN33" s="353"/>
      <c r="AO33" s="353"/>
      <c r="AP33" s="353"/>
      <c r="AQ33" s="354"/>
    </row>
    <row r="34" spans="1:43" s="249" customFormat="1" ht="237" customHeight="1" x14ac:dyDescent="0.25">
      <c r="A34" s="248"/>
      <c r="B34" s="248"/>
      <c r="C34" s="357" t="s">
        <v>516</v>
      </c>
      <c r="D34" s="358"/>
      <c r="E34" s="358"/>
      <c r="F34" s="358"/>
      <c r="G34" s="358"/>
      <c r="H34" s="358"/>
      <c r="I34" s="358"/>
      <c r="J34" s="358"/>
      <c r="K34" s="358"/>
      <c r="L34" s="358"/>
      <c r="M34" s="358"/>
      <c r="N34" s="358"/>
      <c r="O34" s="358"/>
      <c r="P34" s="358"/>
      <c r="Q34" s="358"/>
      <c r="R34" s="359"/>
      <c r="S34" s="357" t="s">
        <v>592</v>
      </c>
      <c r="T34" s="358"/>
      <c r="U34" s="358"/>
      <c r="V34" s="358"/>
      <c r="W34" s="358"/>
      <c r="X34" s="358"/>
      <c r="Y34" s="358"/>
      <c r="Z34" s="358"/>
      <c r="AA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9"/>
    </row>
    <row r="35" spans="1:43" s="249" customFormat="1" ht="398.4" customHeight="1" x14ac:dyDescent="0.25">
      <c r="A35" s="248"/>
      <c r="B35" s="248"/>
      <c r="C35" s="360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2"/>
      <c r="S35" s="360"/>
      <c r="T35" s="361"/>
      <c r="U35" s="361"/>
      <c r="V35" s="361"/>
      <c r="W35" s="361"/>
      <c r="X35" s="361"/>
      <c r="Y35" s="361"/>
      <c r="Z35" s="361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  <c r="AM35" s="361"/>
      <c r="AN35" s="361"/>
      <c r="AO35" s="361"/>
      <c r="AP35" s="361"/>
      <c r="AQ35" s="362"/>
    </row>
    <row r="36" spans="1:43" s="249" customFormat="1" ht="398.4" customHeight="1" x14ac:dyDescent="0.25">
      <c r="A36" s="248"/>
      <c r="B36" s="248"/>
      <c r="C36" s="357" t="s">
        <v>517</v>
      </c>
      <c r="D36" s="358"/>
      <c r="E36" s="358"/>
      <c r="F36" s="358"/>
      <c r="G36" s="358"/>
      <c r="H36" s="358"/>
      <c r="I36" s="358"/>
      <c r="J36" s="358"/>
      <c r="K36" s="358"/>
      <c r="L36" s="358"/>
      <c r="M36" s="358"/>
      <c r="N36" s="358"/>
      <c r="O36" s="358"/>
      <c r="P36" s="358"/>
      <c r="Q36" s="358"/>
      <c r="R36" s="359"/>
      <c r="S36" s="357" t="s">
        <v>593</v>
      </c>
      <c r="T36" s="358"/>
      <c r="U36" s="358"/>
      <c r="V36" s="358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8"/>
      <c r="AL36" s="358"/>
      <c r="AM36" s="358"/>
      <c r="AN36" s="358"/>
      <c r="AO36" s="358"/>
      <c r="AP36" s="358"/>
      <c r="AQ36" s="359"/>
    </row>
    <row r="37" spans="1:43" s="249" customFormat="1" ht="173.4" customHeight="1" x14ac:dyDescent="0.25">
      <c r="A37" s="248"/>
      <c r="B37" s="248"/>
      <c r="C37" s="360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2"/>
      <c r="S37" s="360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1"/>
      <c r="AP37" s="361"/>
      <c r="AQ37" s="362"/>
    </row>
    <row r="38" spans="1:43" s="249" customFormat="1" ht="46.95" customHeight="1" x14ac:dyDescent="0.25">
      <c r="A38" s="248"/>
      <c r="B38" s="248"/>
      <c r="C38" s="341" t="s">
        <v>515</v>
      </c>
      <c r="D38" s="341"/>
      <c r="E38" s="341"/>
      <c r="F38" s="341"/>
      <c r="G38" s="341"/>
      <c r="H38" s="341"/>
      <c r="I38" s="341"/>
      <c r="J38" s="341"/>
      <c r="K38" s="341"/>
      <c r="L38" s="341"/>
      <c r="M38" s="341"/>
      <c r="N38" s="341"/>
      <c r="O38" s="341"/>
      <c r="P38" s="341"/>
      <c r="Q38" s="341"/>
      <c r="R38" s="341"/>
      <c r="S38" s="352" t="s">
        <v>595</v>
      </c>
      <c r="T38" s="353"/>
      <c r="U38" s="353"/>
      <c r="V38" s="353"/>
      <c r="W38" s="353"/>
      <c r="X38" s="353"/>
      <c r="Y38" s="353"/>
      <c r="Z38" s="353"/>
      <c r="AA38" s="353"/>
      <c r="AB38" s="353"/>
      <c r="AC38" s="353"/>
      <c r="AD38" s="353"/>
      <c r="AE38" s="353"/>
      <c r="AF38" s="353"/>
      <c r="AG38" s="353"/>
      <c r="AH38" s="353"/>
      <c r="AI38" s="353"/>
      <c r="AJ38" s="353"/>
      <c r="AK38" s="353"/>
      <c r="AL38" s="353"/>
      <c r="AM38" s="353"/>
      <c r="AN38" s="353"/>
      <c r="AO38" s="353"/>
      <c r="AP38" s="353"/>
      <c r="AQ38" s="354"/>
    </row>
    <row r="39" spans="1:43" s="249" customFormat="1" ht="13.8" x14ac:dyDescent="0.25">
      <c r="A39" s="248"/>
      <c r="B39" s="248"/>
      <c r="C39" s="357" t="s">
        <v>516</v>
      </c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9"/>
      <c r="S39" s="357" t="s">
        <v>596</v>
      </c>
      <c r="T39" s="358"/>
      <c r="U39" s="358"/>
      <c r="V39" s="358"/>
      <c r="W39" s="358"/>
      <c r="X39" s="358"/>
      <c r="Y39" s="358"/>
      <c r="Z39" s="358"/>
      <c r="AA39" s="358"/>
      <c r="AB39" s="358"/>
      <c r="AC39" s="358"/>
      <c r="AD39" s="358"/>
      <c r="AE39" s="358"/>
      <c r="AF39" s="358"/>
      <c r="AG39" s="358"/>
      <c r="AH39" s="358"/>
      <c r="AI39" s="358"/>
      <c r="AJ39" s="358"/>
      <c r="AK39" s="358"/>
      <c r="AL39" s="358"/>
      <c r="AM39" s="358"/>
      <c r="AN39" s="358"/>
      <c r="AO39" s="358"/>
      <c r="AP39" s="358"/>
      <c r="AQ39" s="359"/>
    </row>
    <row r="40" spans="1:43" s="249" customFormat="1" ht="128.4" customHeight="1" x14ac:dyDescent="0.25">
      <c r="A40" s="248"/>
      <c r="B40" s="248"/>
      <c r="C40" s="360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2"/>
      <c r="S40" s="384"/>
      <c r="T40" s="385"/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5"/>
      <c r="AF40" s="385"/>
      <c r="AG40" s="385"/>
      <c r="AH40" s="385"/>
      <c r="AI40" s="385"/>
      <c r="AJ40" s="385"/>
      <c r="AK40" s="385"/>
      <c r="AL40" s="385"/>
      <c r="AM40" s="385"/>
      <c r="AN40" s="385"/>
      <c r="AO40" s="385"/>
      <c r="AP40" s="385"/>
      <c r="AQ40" s="386"/>
    </row>
    <row r="41" spans="1:43" s="249" customFormat="1" ht="78" customHeight="1" x14ac:dyDescent="0.25">
      <c r="A41" s="248"/>
      <c r="B41" s="248"/>
      <c r="C41" s="357" t="s">
        <v>517</v>
      </c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9"/>
      <c r="S41" s="357" t="s">
        <v>597</v>
      </c>
      <c r="T41" s="358"/>
      <c r="U41" s="358"/>
      <c r="V41" s="358"/>
      <c r="W41" s="358"/>
      <c r="X41" s="358"/>
      <c r="Y41" s="358"/>
      <c r="Z41" s="358"/>
      <c r="AA41" s="358"/>
      <c r="AB41" s="358"/>
      <c r="AC41" s="358"/>
      <c r="AD41" s="358"/>
      <c r="AE41" s="358"/>
      <c r="AF41" s="358"/>
      <c r="AG41" s="358"/>
      <c r="AH41" s="358"/>
      <c r="AI41" s="358"/>
      <c r="AJ41" s="358"/>
      <c r="AK41" s="358"/>
      <c r="AL41" s="358"/>
      <c r="AM41" s="358"/>
      <c r="AN41" s="358"/>
      <c r="AO41" s="358"/>
      <c r="AP41" s="358"/>
      <c r="AQ41" s="359"/>
    </row>
    <row r="42" spans="1:43" s="249" customFormat="1" ht="39.6" customHeight="1" x14ac:dyDescent="0.25">
      <c r="A42" s="248"/>
      <c r="B42" s="248"/>
      <c r="C42" s="381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382"/>
      <c r="R42" s="383"/>
      <c r="S42" s="384"/>
      <c r="T42" s="385"/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385"/>
      <c r="AF42" s="385"/>
      <c r="AG42" s="385"/>
      <c r="AH42" s="385"/>
      <c r="AI42" s="385"/>
      <c r="AJ42" s="385"/>
      <c r="AK42" s="385"/>
      <c r="AL42" s="385"/>
      <c r="AM42" s="385"/>
      <c r="AN42" s="385"/>
      <c r="AO42" s="385"/>
      <c r="AP42" s="385"/>
      <c r="AQ42" s="386"/>
    </row>
    <row r="43" spans="1:43" s="249" customFormat="1" ht="57.6" customHeight="1" x14ac:dyDescent="0.25">
      <c r="A43" s="248"/>
      <c r="B43" s="248"/>
      <c r="C43" s="341" t="s">
        <v>515</v>
      </c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52" t="s">
        <v>602</v>
      </c>
      <c r="T43" s="353"/>
      <c r="U43" s="353"/>
      <c r="V43" s="353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53"/>
      <c r="AK43" s="353"/>
      <c r="AL43" s="353"/>
      <c r="AM43" s="353"/>
      <c r="AN43" s="353"/>
      <c r="AO43" s="353"/>
      <c r="AP43" s="353"/>
      <c r="AQ43" s="354"/>
    </row>
    <row r="44" spans="1:43" s="249" customFormat="1" ht="124.2" customHeight="1" x14ac:dyDescent="0.25">
      <c r="A44" s="248"/>
      <c r="B44" s="248"/>
      <c r="C44" s="341" t="s">
        <v>516</v>
      </c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1"/>
      <c r="R44" s="341"/>
      <c r="S44" s="352" t="s">
        <v>598</v>
      </c>
      <c r="T44" s="353"/>
      <c r="U44" s="353"/>
      <c r="V44" s="353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3"/>
      <c r="AK44" s="353"/>
      <c r="AL44" s="353"/>
      <c r="AM44" s="353"/>
      <c r="AN44" s="353"/>
      <c r="AO44" s="353"/>
      <c r="AP44" s="353"/>
      <c r="AQ44" s="354"/>
    </row>
    <row r="45" spans="1:43" s="249" customFormat="1" ht="39" customHeight="1" x14ac:dyDescent="0.25">
      <c r="A45" s="248"/>
      <c r="B45" s="248"/>
      <c r="C45" s="341" t="s">
        <v>517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52" t="s">
        <v>599</v>
      </c>
      <c r="T45" s="353"/>
      <c r="U45" s="353"/>
      <c r="V45" s="353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3"/>
      <c r="AK45" s="353"/>
      <c r="AL45" s="353"/>
      <c r="AM45" s="353"/>
      <c r="AN45" s="353"/>
      <c r="AO45" s="353"/>
      <c r="AP45" s="353"/>
      <c r="AQ45" s="354"/>
    </row>
    <row r="46" spans="1:43" s="249" customFormat="1" x14ac:dyDescent="0.25">
      <c r="A46" s="248"/>
      <c r="B46" s="248"/>
      <c r="C46" s="355" t="s">
        <v>518</v>
      </c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355"/>
      <c r="Q46" s="355"/>
      <c r="R46" s="355"/>
      <c r="S46" s="349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  <c r="AJ46" s="350"/>
      <c r="AK46" s="350"/>
      <c r="AL46" s="350"/>
      <c r="AM46" s="350"/>
      <c r="AN46" s="350"/>
      <c r="AO46" s="350"/>
      <c r="AP46" s="350"/>
      <c r="AQ46" s="351"/>
    </row>
    <row r="47" spans="1:43" s="249" customFormat="1" x14ac:dyDescent="0.25">
      <c r="A47" s="248"/>
      <c r="B47" s="248"/>
      <c r="C47" s="341" t="s">
        <v>519</v>
      </c>
      <c r="D47" s="341"/>
      <c r="E47" s="341"/>
      <c r="F47" s="341"/>
      <c r="G47" s="341"/>
      <c r="H47" s="341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9"/>
      <c r="T47" s="350"/>
      <c r="U47" s="350"/>
      <c r="V47" s="350"/>
      <c r="W47" s="350"/>
      <c r="X47" s="350"/>
      <c r="Y47" s="350"/>
      <c r="Z47" s="350"/>
      <c r="AA47" s="350"/>
      <c r="AB47" s="350"/>
      <c r="AC47" s="350"/>
      <c r="AD47" s="350"/>
      <c r="AE47" s="350"/>
      <c r="AF47" s="350"/>
      <c r="AG47" s="350"/>
      <c r="AH47" s="350"/>
      <c r="AI47" s="350"/>
      <c r="AJ47" s="350"/>
      <c r="AK47" s="350"/>
      <c r="AL47" s="350"/>
      <c r="AM47" s="350"/>
      <c r="AN47" s="350"/>
      <c r="AO47" s="350"/>
      <c r="AP47" s="350"/>
      <c r="AQ47" s="351"/>
    </row>
    <row r="48" spans="1:43" s="249" customFormat="1" ht="51.75" customHeight="1" x14ac:dyDescent="0.25">
      <c r="A48" s="248"/>
      <c r="B48" s="248"/>
      <c r="C48" s="341" t="s">
        <v>520</v>
      </c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52" t="s">
        <v>609</v>
      </c>
      <c r="T48" s="353"/>
      <c r="U48" s="353"/>
      <c r="V48" s="353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3"/>
      <c r="AK48" s="353"/>
      <c r="AL48" s="353"/>
      <c r="AM48" s="353"/>
      <c r="AN48" s="353"/>
      <c r="AO48" s="353"/>
      <c r="AP48" s="353"/>
      <c r="AQ48" s="354"/>
    </row>
    <row r="49" spans="1:43" s="249" customFormat="1" ht="51" customHeight="1" x14ac:dyDescent="0.25">
      <c r="A49" s="248"/>
      <c r="B49" s="248"/>
      <c r="C49" s="341" t="s">
        <v>521</v>
      </c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9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  <c r="AG49" s="350"/>
      <c r="AH49" s="350"/>
      <c r="AI49" s="350"/>
      <c r="AJ49" s="350"/>
      <c r="AK49" s="350"/>
      <c r="AL49" s="350"/>
      <c r="AM49" s="350"/>
      <c r="AN49" s="350"/>
      <c r="AO49" s="350"/>
      <c r="AP49" s="350"/>
      <c r="AQ49" s="351"/>
    </row>
    <row r="50" spans="1:43" s="249" customFormat="1" ht="49.5" customHeight="1" x14ac:dyDescent="0.25">
      <c r="A50" s="248"/>
      <c r="B50" s="248"/>
      <c r="C50" s="341" t="s">
        <v>522</v>
      </c>
      <c r="D50" s="341"/>
      <c r="E50" s="341"/>
      <c r="F50" s="341"/>
      <c r="G50" s="341"/>
      <c r="H50" s="341"/>
      <c r="I50" s="341"/>
      <c r="J50" s="341"/>
      <c r="K50" s="341"/>
      <c r="L50" s="341"/>
      <c r="M50" s="341"/>
      <c r="N50" s="341"/>
      <c r="O50" s="341"/>
      <c r="P50" s="341"/>
      <c r="Q50" s="341"/>
      <c r="R50" s="341"/>
      <c r="S50" s="349"/>
      <c r="T50" s="350"/>
      <c r="U50" s="350"/>
      <c r="V50" s="350"/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  <c r="AG50" s="350"/>
      <c r="AH50" s="350"/>
      <c r="AI50" s="350"/>
      <c r="AJ50" s="350"/>
      <c r="AK50" s="350"/>
      <c r="AL50" s="350"/>
      <c r="AM50" s="350"/>
      <c r="AN50" s="350"/>
      <c r="AO50" s="350"/>
      <c r="AP50" s="350"/>
      <c r="AQ50" s="351"/>
    </row>
    <row r="51" spans="1:43" s="249" customFormat="1" ht="49.5" customHeight="1" x14ac:dyDescent="0.25">
      <c r="A51" s="248"/>
      <c r="B51" s="248"/>
      <c r="C51" s="341" t="s">
        <v>523</v>
      </c>
      <c r="D51" s="341"/>
      <c r="E51" s="341"/>
      <c r="F51" s="341"/>
      <c r="G51" s="341"/>
      <c r="H51" s="341"/>
      <c r="I51" s="341"/>
      <c r="J51" s="341"/>
      <c r="K51" s="341"/>
      <c r="L51" s="341"/>
      <c r="M51" s="341"/>
      <c r="N51" s="341"/>
      <c r="O51" s="341"/>
      <c r="P51" s="341"/>
      <c r="Q51" s="341"/>
      <c r="R51" s="341"/>
      <c r="S51" s="342"/>
      <c r="T51" s="343"/>
      <c r="U51" s="343"/>
      <c r="V51" s="343"/>
      <c r="W51" s="343"/>
      <c r="X51" s="343"/>
      <c r="Y51" s="343"/>
      <c r="Z51" s="343"/>
      <c r="AA51" s="343"/>
      <c r="AB51" s="343"/>
      <c r="AC51" s="343"/>
      <c r="AD51" s="343"/>
      <c r="AE51" s="343"/>
      <c r="AF51" s="343"/>
      <c r="AG51" s="343"/>
      <c r="AH51" s="343"/>
      <c r="AI51" s="343"/>
      <c r="AJ51" s="343"/>
      <c r="AK51" s="343"/>
      <c r="AL51" s="343"/>
      <c r="AM51" s="343"/>
      <c r="AN51" s="343"/>
      <c r="AO51" s="343"/>
      <c r="AP51" s="343"/>
      <c r="AQ51" s="344"/>
    </row>
    <row r="52" spans="1:43" ht="21" customHeight="1" x14ac:dyDescent="0.25">
      <c r="B52" s="248" t="str">
        <f>IF(ISERROR(ABS(LOG(ABS(SUM(B9:B51)),EXP(3)))),"",ABS(LOG(ABS(SUM(B9:B51)),EXP(3))))</f>
        <v/>
      </c>
    </row>
    <row r="53" spans="1:43" ht="23.25" customHeight="1" x14ac:dyDescent="0.35">
      <c r="B53" s="250" t="str">
        <f>IF(ISERROR(IF(ISERROR(MID(B52,FIND(".",B52,1)+6,13)),MID(B52,FIND(",",B52,1)+6,13),MID(B52,FIND(".",B52,1)+6,13))),"",IF(ISERROR(MID(B52,FIND(".",B52,1)+6,13)),MID(B52,FIND(",",B52,1)+6,13),MID(B52,FIND(".",B52,1)+6,13)))</f>
        <v/>
      </c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AH53" s="252"/>
      <c r="AI53" s="253"/>
      <c r="AJ53" s="253"/>
      <c r="AK53" s="253"/>
    </row>
    <row r="54" spans="1:43" s="256" customFormat="1" ht="58.95" customHeight="1" x14ac:dyDescent="0.25">
      <c r="A54" s="254"/>
      <c r="B54" s="254"/>
      <c r="C54" s="345" t="s">
        <v>178</v>
      </c>
      <c r="D54" s="345"/>
      <c r="E54" s="345"/>
      <c r="F54" s="345"/>
      <c r="G54" s="345"/>
      <c r="H54" s="345"/>
      <c r="I54" s="345"/>
      <c r="J54" s="345"/>
      <c r="K54" s="345"/>
      <c r="L54" s="345"/>
      <c r="T54" s="257"/>
      <c r="AC54" s="257" t="s">
        <v>180</v>
      </c>
      <c r="AH54" s="257"/>
      <c r="AI54" s="258"/>
      <c r="AJ54" s="346" t="s">
        <v>579</v>
      </c>
      <c r="AK54" s="346"/>
      <c r="AL54" s="346"/>
      <c r="AM54" s="346"/>
      <c r="AN54" s="346"/>
      <c r="AO54" s="346"/>
      <c r="AP54" s="346"/>
      <c r="AQ54" s="346"/>
    </row>
    <row r="55" spans="1:43" x14ac:dyDescent="0.25">
      <c r="C55" s="347" t="s">
        <v>588</v>
      </c>
      <c r="D55" s="347"/>
      <c r="E55" s="347"/>
      <c r="F55" s="347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AJ55" s="347" t="s">
        <v>580</v>
      </c>
      <c r="AK55" s="347"/>
      <c r="AL55" s="347"/>
      <c r="AM55" s="347"/>
      <c r="AN55" s="347"/>
      <c r="AO55" s="347"/>
      <c r="AP55" s="347"/>
      <c r="AQ55" s="347"/>
    </row>
    <row r="56" spans="1:43" ht="24" x14ac:dyDescent="0.4">
      <c r="H56" s="260"/>
      <c r="I56" s="260"/>
      <c r="J56" s="260"/>
      <c r="K56" s="260"/>
      <c r="L56" s="260"/>
      <c r="AJ56" s="348" t="s">
        <v>524</v>
      </c>
      <c r="AK56" s="348"/>
      <c r="AL56" s="348"/>
      <c r="AM56" s="348"/>
      <c r="AN56" s="348"/>
      <c r="AO56" s="348"/>
      <c r="AP56" s="348"/>
      <c r="AQ56" s="348"/>
    </row>
    <row r="57" spans="1:43" ht="17.25" customHeight="1" x14ac:dyDescent="0.4">
      <c r="C57" s="260"/>
      <c r="D57" s="260"/>
      <c r="E57" s="260"/>
      <c r="F57" s="260"/>
      <c r="G57" s="261"/>
      <c r="H57" s="260"/>
      <c r="I57" s="260"/>
      <c r="J57" s="260"/>
      <c r="K57" s="260"/>
      <c r="L57" s="260"/>
      <c r="AJ57" s="347" t="s">
        <v>578</v>
      </c>
      <c r="AK57" s="347"/>
      <c r="AL57" s="347"/>
      <c r="AM57" s="347"/>
      <c r="AN57" s="347"/>
      <c r="AO57" s="347"/>
      <c r="AP57" s="347"/>
      <c r="AQ57" s="347"/>
    </row>
    <row r="58" spans="1:43" ht="33.75" customHeight="1" x14ac:dyDescent="0.4">
      <c r="C58" s="260"/>
      <c r="D58" s="260"/>
      <c r="E58" s="260"/>
      <c r="F58" s="260"/>
      <c r="G58" s="261"/>
      <c r="H58" s="260"/>
      <c r="I58" s="260"/>
      <c r="J58" s="260"/>
      <c r="K58" s="260"/>
      <c r="L58" s="260"/>
    </row>
    <row r="59" spans="1:43" ht="33.75" customHeight="1" x14ac:dyDescent="0.4">
      <c r="C59" s="260"/>
      <c r="D59" s="260"/>
      <c r="E59" s="260"/>
      <c r="F59" s="260"/>
      <c r="G59" s="261"/>
      <c r="H59" s="260"/>
      <c r="I59" s="260"/>
      <c r="J59" s="260"/>
      <c r="K59" s="260"/>
      <c r="L59" s="260"/>
    </row>
    <row r="60" spans="1:43" ht="72.75" customHeight="1" x14ac:dyDescent="0.35"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AJ60" s="262"/>
      <c r="AK60" s="263"/>
    </row>
    <row r="61" spans="1:43" ht="72.75" customHeight="1" x14ac:dyDescent="0.25">
      <c r="AJ61" s="262"/>
      <c r="AK61" s="263"/>
    </row>
    <row r="62" spans="1:43" ht="20.399999999999999" customHeight="1" x14ac:dyDescent="0.3">
      <c r="C62" s="264"/>
      <c r="D62" s="265"/>
      <c r="E62" s="266"/>
      <c r="F62" s="266"/>
      <c r="G62" s="266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8"/>
      <c r="AJ62" s="262"/>
      <c r="AK62" s="263"/>
    </row>
    <row r="63" spans="1:43" x14ac:dyDescent="0.25">
      <c r="C63" s="269"/>
      <c r="D63" s="269"/>
      <c r="E63" s="270"/>
      <c r="F63" s="270"/>
      <c r="G63" s="270"/>
      <c r="H63" s="270"/>
      <c r="I63" s="270"/>
      <c r="J63" s="270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</row>
  </sheetData>
  <mergeCells count="92">
    <mergeCell ref="C36:R37"/>
    <mergeCell ref="S36:AQ37"/>
    <mergeCell ref="S47:AQ47"/>
    <mergeCell ref="S46:AQ46"/>
    <mergeCell ref="C38:R38"/>
    <mergeCell ref="C43:R43"/>
    <mergeCell ref="S38:AQ38"/>
    <mergeCell ref="S43:AQ43"/>
    <mergeCell ref="C39:R40"/>
    <mergeCell ref="C41:R42"/>
    <mergeCell ref="S44:AQ44"/>
    <mergeCell ref="S45:AQ45"/>
    <mergeCell ref="S39:AQ40"/>
    <mergeCell ref="S41:AQ42"/>
    <mergeCell ref="C46:R46"/>
    <mergeCell ref="C47:R47"/>
    <mergeCell ref="C5:AQ5"/>
    <mergeCell ref="C1:W1"/>
    <mergeCell ref="AK1:AQ1"/>
    <mergeCell ref="AC2:AH2"/>
    <mergeCell ref="AK2:AQ2"/>
    <mergeCell ref="C4:AQ4"/>
    <mergeCell ref="C7:R8"/>
    <mergeCell ref="S7:AQ8"/>
    <mergeCell ref="C9:R9"/>
    <mergeCell ref="S9:AQ9"/>
    <mergeCell ref="C10:R10"/>
    <mergeCell ref="S10:AQ10"/>
    <mergeCell ref="C11:R11"/>
    <mergeCell ref="S11:AQ11"/>
    <mergeCell ref="C12:R12"/>
    <mergeCell ref="S12:AQ12"/>
    <mergeCell ref="C13:R13"/>
    <mergeCell ref="S13:AQ13"/>
    <mergeCell ref="C14:R14"/>
    <mergeCell ref="S14:AQ14"/>
    <mergeCell ref="C15:R15"/>
    <mergeCell ref="S15:AQ15"/>
    <mergeCell ref="C16:R16"/>
    <mergeCell ref="S16:AQ16"/>
    <mergeCell ref="C17:R17"/>
    <mergeCell ref="S17:AQ17"/>
    <mergeCell ref="C18:R18"/>
    <mergeCell ref="S18:AQ18"/>
    <mergeCell ref="C19:R19"/>
    <mergeCell ref="S19:AQ19"/>
    <mergeCell ref="C20:R20"/>
    <mergeCell ref="C21:R21"/>
    <mergeCell ref="S21:AQ21"/>
    <mergeCell ref="C22:R22"/>
    <mergeCell ref="S22:AQ22"/>
    <mergeCell ref="C23:R23"/>
    <mergeCell ref="S23:AQ23"/>
    <mergeCell ref="C24:R24"/>
    <mergeCell ref="S24:AQ24"/>
    <mergeCell ref="C25:R25"/>
    <mergeCell ref="S25:AQ25"/>
    <mergeCell ref="C26:R26"/>
    <mergeCell ref="S26:AQ26"/>
    <mergeCell ref="C27:R27"/>
    <mergeCell ref="S27:AQ27"/>
    <mergeCell ref="C28:R28"/>
    <mergeCell ref="S28:AQ28"/>
    <mergeCell ref="C29:R29"/>
    <mergeCell ref="S29:AQ29"/>
    <mergeCell ref="C30:R30"/>
    <mergeCell ref="S30:AQ30"/>
    <mergeCell ref="C31:R31"/>
    <mergeCell ref="S31:AQ31"/>
    <mergeCell ref="C32:R32"/>
    <mergeCell ref="S32:AQ32"/>
    <mergeCell ref="C33:R33"/>
    <mergeCell ref="S33:AQ33"/>
    <mergeCell ref="C34:R35"/>
    <mergeCell ref="S34:AQ35"/>
    <mergeCell ref="S50:AQ50"/>
    <mergeCell ref="S49:AQ49"/>
    <mergeCell ref="S48:AQ48"/>
    <mergeCell ref="C44:R44"/>
    <mergeCell ref="C45:R45"/>
    <mergeCell ref="C48:R48"/>
    <mergeCell ref="C49:R49"/>
    <mergeCell ref="C50:R50"/>
    <mergeCell ref="C60:L60"/>
    <mergeCell ref="C51:R51"/>
    <mergeCell ref="S51:AQ51"/>
    <mergeCell ref="C54:L54"/>
    <mergeCell ref="AJ54:AQ54"/>
    <mergeCell ref="C55:F55"/>
    <mergeCell ref="AJ55:AQ55"/>
    <mergeCell ref="AJ56:AQ56"/>
    <mergeCell ref="AJ57:AQ57"/>
  </mergeCells>
  <conditionalFormatting sqref="C4:C5">
    <cfRule type="expression" dxfId="41" priority="4">
      <formula>OR(LEFT(#REF!,5)="Reviz",LEFT(#REF!,6)="Izjava")</formula>
    </cfRule>
    <cfRule type="expression" dxfId="40" priority="5">
      <formula>OR(LEFT(#REF!,5)="Reviz",LEFT(#REF!,6)="Izjava")</formula>
    </cfRule>
  </conditionalFormatting>
  <conditionalFormatting sqref="C7">
    <cfRule type="expression" dxfId="39" priority="3">
      <formula>OR(LEFT(#REF!,5)="Reviz",LEFT(#REF!,6)="Izjava")</formula>
    </cfRule>
  </conditionalFormatting>
  <conditionalFormatting sqref="C9">
    <cfRule type="expression" dxfId="38" priority="1">
      <formula>OR(LEFT(#REF!,5)="Reviz",LEFT(#REF!,6)="Izjava")</formula>
    </cfRule>
  </conditionalFormatting>
  <conditionalFormatting sqref="C62">
    <cfRule type="expression" dxfId="37" priority="6">
      <formula>OR(LEFT(#REF!,5)="Reviz",LEFT(#REF!,6)="Izjava")</formula>
    </cfRule>
    <cfRule type="containsText" dxfId="36" priority="7" operator="containsText" text="Obrazac prazan">
      <formula>NOT(ISERROR(SEARCH("Obrazac prazan",C62)))</formula>
    </cfRule>
  </conditionalFormatting>
  <conditionalFormatting sqref="C56:AH63 C1:AH1 C2:AC2 S9:S34 C10:C34 C36 S36 C38:C39 S38:S39 C41 S41 C43:C51 S43:S51 C52:AH54 C55 G55:AH55">
    <cfRule type="expression" dxfId="35" priority="8">
      <formula>OR(LEFT(#REF!,5)="Reviz",LEFT(#REF!,6)="Izjava")</formula>
    </cfRule>
  </conditionalFormatting>
  <conditionalFormatting sqref="S7">
    <cfRule type="expression" dxfId="34" priority="2">
      <formula>OR(LEFT(#REF!,5)="Reviz",LEFT(#REF!,6)="Izjava")</formula>
    </cfRule>
  </conditionalFormatting>
  <conditionalFormatting sqref="X1:AG1 X2:AC2 C52:AH52 C56:AH57 C58:W59 C60:AH61 AJ1">
    <cfRule type="expression" dxfId="33" priority="9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EAF4-48C6-4577-807E-98803849A030}">
  <sheetPr>
    <tabColor rgb="FF612A8A"/>
  </sheetPr>
  <dimension ref="A1:AIM112"/>
  <sheetViews>
    <sheetView showGridLines="0" view="pageLayout" topLeftCell="J4" zoomScale="85" zoomScaleNormal="100" zoomScalePageLayoutView="85" workbookViewId="0">
      <selection activeCell="I13" sqref="I13:N13"/>
    </sheetView>
  </sheetViews>
  <sheetFormatPr defaultColWidth="7.5546875" defaultRowHeight="13.8" x14ac:dyDescent="0.3"/>
  <cols>
    <col min="1" max="1" width="7.6640625" style="25" hidden="1" customWidth="1"/>
    <col min="2" max="2" width="23.6640625" style="25" hidden="1" customWidth="1"/>
    <col min="3" max="3" width="31.33203125" style="23" hidden="1" customWidth="1"/>
    <col min="4" max="4" width="38.6640625" style="23" hidden="1" customWidth="1"/>
    <col min="5" max="5" width="11" style="23" hidden="1" customWidth="1"/>
    <col min="6" max="6" width="24" style="23" hidden="1" customWidth="1"/>
    <col min="7" max="7" width="17.88671875" style="23" hidden="1" customWidth="1"/>
    <col min="8" max="8" width="11.33203125" style="23" hidden="1" customWidth="1"/>
    <col min="9" max="9" width="6" style="68" customWidth="1"/>
    <col min="10" max="10" width="75.88671875" style="64" customWidth="1"/>
    <col min="11" max="11" width="9.33203125" style="64" customWidth="1"/>
    <col min="12" max="12" width="7.33203125" style="64" customWidth="1"/>
    <col min="13" max="13" width="21.5546875" style="69" customWidth="1"/>
    <col min="14" max="14" width="21.5546875" style="24" customWidth="1"/>
    <col min="15" max="923" width="7.5546875" style="24" customWidth="1"/>
    <col min="924" max="924" width="7.5546875" style="25" customWidth="1"/>
    <col min="925" max="16384" width="7.5546875" style="25"/>
  </cols>
  <sheetData>
    <row r="1" spans="3:923" s="5" customFormat="1" ht="14.25" customHeight="1" x14ac:dyDescent="0.25">
      <c r="C1" s="1"/>
      <c r="D1" s="1"/>
      <c r="E1" s="1"/>
      <c r="F1" s="1"/>
      <c r="G1" s="1"/>
      <c r="H1" s="1"/>
      <c r="I1" s="387" t="s">
        <v>568</v>
      </c>
      <c r="J1" s="387"/>
      <c r="K1" s="2"/>
      <c r="L1" s="2"/>
      <c r="M1" s="3"/>
      <c r="N1" s="227" t="s">
        <v>484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</row>
    <row r="2" spans="3:923" s="6" customFormat="1" ht="14.25" customHeight="1" x14ac:dyDescent="0.25">
      <c r="I2" s="226" t="s">
        <v>0</v>
      </c>
      <c r="L2" s="8"/>
      <c r="M2" s="9"/>
      <c r="N2" s="26" t="s">
        <v>483</v>
      </c>
    </row>
    <row r="3" spans="3:923" s="5" customFormat="1" ht="14.25" customHeight="1" x14ac:dyDescent="0.25">
      <c r="C3" s="1"/>
      <c r="D3" s="1"/>
      <c r="E3" s="1"/>
      <c r="F3" s="1"/>
      <c r="G3" s="1"/>
      <c r="H3" s="1"/>
      <c r="I3" s="387" t="s">
        <v>569</v>
      </c>
      <c r="J3" s="387"/>
      <c r="K3" s="2"/>
      <c r="L3" s="11"/>
      <c r="M3" s="3"/>
      <c r="N3" s="1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</row>
    <row r="4" spans="3:923" s="6" customFormat="1" ht="14.25" customHeight="1" x14ac:dyDescent="0.3">
      <c r="I4" s="226" t="s">
        <v>2</v>
      </c>
      <c r="M4" s="9"/>
      <c r="N4" s="10"/>
    </row>
    <row r="5" spans="3:923" s="5" customFormat="1" ht="15.75" customHeight="1" x14ac:dyDescent="0.25">
      <c r="C5" s="1"/>
      <c r="D5" s="1"/>
      <c r="E5" s="1"/>
      <c r="F5" s="1"/>
      <c r="G5" s="1"/>
      <c r="H5" s="1"/>
      <c r="I5" s="388" t="s">
        <v>581</v>
      </c>
      <c r="J5" s="388"/>
      <c r="K5" s="225"/>
      <c r="L5" s="225"/>
      <c r="M5" s="225"/>
      <c r="N5" s="1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</row>
    <row r="6" spans="3:923" s="6" customFormat="1" ht="14.25" customHeight="1" x14ac:dyDescent="0.25">
      <c r="I6" s="226" t="s">
        <v>481</v>
      </c>
      <c r="J6" s="17"/>
      <c r="K6" s="17"/>
      <c r="L6" s="17"/>
      <c r="M6" s="17"/>
      <c r="N6" s="18"/>
    </row>
    <row r="7" spans="3:923" s="16" customFormat="1" ht="14.25" customHeight="1" x14ac:dyDescent="0.25">
      <c r="C7" s="14"/>
      <c r="D7" s="14"/>
      <c r="E7" s="14"/>
      <c r="F7" s="14"/>
      <c r="G7" s="14"/>
      <c r="H7" s="14"/>
      <c r="I7" s="389" t="s">
        <v>582</v>
      </c>
      <c r="J7" s="389"/>
      <c r="M7" s="19"/>
      <c r="N7" s="12" t="str">
        <f>IF('[4]#UNOS'!B12="","",'[4]#UNOS'!B12)</f>
        <v/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</row>
    <row r="8" spans="3:923" s="6" customFormat="1" ht="14.25" customHeight="1" x14ac:dyDescent="0.3">
      <c r="I8" s="226" t="s">
        <v>1</v>
      </c>
      <c r="J8" s="7"/>
      <c r="K8" s="20"/>
      <c r="M8" s="9"/>
      <c r="N8" s="18"/>
    </row>
    <row r="9" spans="3:923" s="16" customFormat="1" ht="14.25" customHeight="1" x14ac:dyDescent="0.25">
      <c r="C9" s="14"/>
      <c r="D9" s="14"/>
      <c r="E9" s="14"/>
      <c r="F9" s="14"/>
      <c r="G9" s="14"/>
      <c r="H9" s="14"/>
      <c r="I9" s="391" t="s">
        <v>582</v>
      </c>
      <c r="J9" s="391"/>
      <c r="K9" s="21"/>
      <c r="M9" s="19"/>
      <c r="N9" s="22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</row>
    <row r="10" spans="3:923" s="6" customFormat="1" ht="14.25" customHeight="1" x14ac:dyDescent="0.3">
      <c r="I10" s="226" t="s">
        <v>482</v>
      </c>
      <c r="J10" s="20"/>
      <c r="K10" s="20"/>
      <c r="M10" s="9"/>
    </row>
    <row r="11" spans="3:923" ht="14.25" customHeight="1" x14ac:dyDescent="0.3">
      <c r="I11" s="392" t="s">
        <v>3</v>
      </c>
      <c r="J11" s="392"/>
      <c r="K11" s="392"/>
      <c r="L11" s="392"/>
      <c r="M11" s="392"/>
      <c r="N11" s="392"/>
    </row>
    <row r="12" spans="3:923" ht="14.25" customHeight="1" x14ac:dyDescent="0.3">
      <c r="I12" s="392" t="s">
        <v>4</v>
      </c>
      <c r="J12" s="392"/>
      <c r="K12" s="392"/>
      <c r="L12" s="392"/>
      <c r="M12" s="392"/>
      <c r="N12" s="392"/>
    </row>
    <row r="13" spans="3:923" ht="14.25" customHeight="1" x14ac:dyDescent="0.3">
      <c r="I13" s="393" t="s">
        <v>590</v>
      </c>
      <c r="J13" s="393"/>
      <c r="K13" s="393"/>
      <c r="L13" s="393"/>
      <c r="M13" s="393"/>
      <c r="N13" s="393"/>
    </row>
    <row r="14" spans="3:923" x14ac:dyDescent="0.3">
      <c r="I14" s="24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J14" s="24"/>
      <c r="K14" s="24"/>
      <c r="L14" s="24"/>
      <c r="M14" s="24"/>
      <c r="N14" s="26" t="s">
        <v>5</v>
      </c>
    </row>
    <row r="15" spans="3:923" ht="33" customHeight="1" x14ac:dyDescent="0.3">
      <c r="I15" s="27" t="s">
        <v>6</v>
      </c>
      <c r="J15" s="28" t="s">
        <v>7</v>
      </c>
      <c r="K15" s="28" t="s">
        <v>8</v>
      </c>
      <c r="L15" s="29" t="s">
        <v>9</v>
      </c>
      <c r="M15" s="30" t="s">
        <v>10</v>
      </c>
      <c r="N15" s="30" t="s">
        <v>11</v>
      </c>
    </row>
    <row r="16" spans="3:923" s="31" customFormat="1" ht="12.75" customHeight="1" x14ac:dyDescent="0.3">
      <c r="C16" s="32"/>
      <c r="D16" s="32"/>
      <c r="E16" s="32"/>
      <c r="F16" s="32"/>
      <c r="G16" s="32"/>
      <c r="H16" s="32"/>
      <c r="I16" s="33">
        <v>1</v>
      </c>
      <c r="J16" s="34">
        <v>2</v>
      </c>
      <c r="K16" s="34">
        <v>3</v>
      </c>
      <c r="L16" s="35">
        <v>4</v>
      </c>
      <c r="M16" s="35">
        <v>5</v>
      </c>
      <c r="N16" s="35">
        <v>6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  <c r="AIJ16" s="36"/>
      <c r="AIK16" s="36"/>
      <c r="AIL16" s="36"/>
      <c r="AIM16" s="36"/>
    </row>
    <row r="17" spans="1:14" ht="13.5" customHeight="1" x14ac:dyDescent="0.3">
      <c r="A17" s="23"/>
      <c r="B17" s="23"/>
      <c r="I17" s="37"/>
      <c r="J17" s="38" t="s">
        <v>12</v>
      </c>
      <c r="K17" s="38"/>
      <c r="L17" s="39"/>
      <c r="M17" s="40"/>
      <c r="N17" s="40"/>
    </row>
    <row r="18" spans="1:14" ht="13.5" customHeight="1" x14ac:dyDescent="0.3">
      <c r="A18" s="23">
        <v>0.01</v>
      </c>
      <c r="B18" s="23">
        <v>0.72</v>
      </c>
      <c r="C18" s="23">
        <f>IF(LEN(M18)=0,"",1+ABS((M18*A18)/LEN(M18))+A18)</f>
        <v>1072245.6155555558</v>
      </c>
      <c r="D18" s="23">
        <f>IF(LEN(N18)=0,"",1+ABS((N18*B18)/LEN(N18))+B18)</f>
        <v>89651859.544</v>
      </c>
      <c r="I18" s="37" t="s">
        <v>13</v>
      </c>
      <c r="J18" s="41" t="s">
        <v>14</v>
      </c>
      <c r="K18" s="38"/>
      <c r="L18" s="39" t="s">
        <v>15</v>
      </c>
      <c r="M18" s="42">
        <v>965020145</v>
      </c>
      <c r="N18" s="42">
        <v>1245164692</v>
      </c>
    </row>
    <row r="19" spans="1:14" ht="13.5" customHeight="1" x14ac:dyDescent="0.3">
      <c r="A19" s="23">
        <v>0.02</v>
      </c>
      <c r="B19" s="23">
        <v>0.73</v>
      </c>
      <c r="C19" s="23">
        <f t="shared" ref="C19:D79" si="0">IF(LEN(M19)=0,"",1+ABS((M19*A19)/LEN(M19))+A19)</f>
        <v>6275.3228571428581</v>
      </c>
      <c r="D19" s="23">
        <f t="shared" si="0"/>
        <v>214849.07285714286</v>
      </c>
      <c r="I19" s="37" t="s">
        <v>16</v>
      </c>
      <c r="J19" s="43" t="s">
        <v>17</v>
      </c>
      <c r="K19" s="43"/>
      <c r="L19" s="39" t="s">
        <v>18</v>
      </c>
      <c r="M19" s="40">
        <f t="array" ref="M19">IF(AND(ISBLANK(M20:M22)),"",SUM(M20:M22))</f>
        <v>2196006</v>
      </c>
      <c r="N19" s="40">
        <f t="array" ref="N19">IF(AND(ISBLANK(N20:N22)),"",SUM(N20:N22))</f>
        <v>2060180</v>
      </c>
    </row>
    <row r="20" spans="1:14" ht="13.5" customHeight="1" x14ac:dyDescent="0.3">
      <c r="A20" s="23">
        <v>0.03</v>
      </c>
      <c r="B20" s="23">
        <v>0.74</v>
      </c>
      <c r="C20" s="23">
        <f t="shared" si="0"/>
        <v>9412.4842857142849</v>
      </c>
      <c r="D20" s="23">
        <f t="shared" si="0"/>
        <v>217792.19714285713</v>
      </c>
      <c r="I20" s="37" t="s">
        <v>19</v>
      </c>
      <c r="J20" s="44" t="s">
        <v>20</v>
      </c>
      <c r="K20" s="43"/>
      <c r="L20" s="39" t="s">
        <v>21</v>
      </c>
      <c r="M20" s="42">
        <v>2196006</v>
      </c>
      <c r="N20" s="42">
        <v>2060180</v>
      </c>
    </row>
    <row r="21" spans="1:14" ht="22.5" customHeight="1" x14ac:dyDescent="0.3">
      <c r="A21" s="23">
        <v>0.04</v>
      </c>
      <c r="B21" s="23">
        <v>0.75</v>
      </c>
      <c r="C21" s="23">
        <f t="shared" si="0"/>
        <v>1.04</v>
      </c>
      <c r="D21" s="23">
        <f t="shared" si="0"/>
        <v>1.75</v>
      </c>
      <c r="I21" s="37" t="s">
        <v>22</v>
      </c>
      <c r="J21" s="44" t="s">
        <v>23</v>
      </c>
      <c r="K21" s="43"/>
      <c r="L21" s="39" t="s">
        <v>24</v>
      </c>
      <c r="M21" s="42">
        <v>0</v>
      </c>
      <c r="N21" s="42">
        <v>0</v>
      </c>
    </row>
    <row r="22" spans="1:14" ht="26.4" x14ac:dyDescent="0.3">
      <c r="A22" s="23">
        <v>0.05</v>
      </c>
      <c r="B22" s="23">
        <v>0.76</v>
      </c>
      <c r="C22" s="23">
        <f t="shared" si="0"/>
        <v>1.05</v>
      </c>
      <c r="D22" s="23">
        <f t="shared" si="0"/>
        <v>1.76</v>
      </c>
      <c r="I22" s="37" t="s">
        <v>25</v>
      </c>
      <c r="J22" s="44" t="s">
        <v>26</v>
      </c>
      <c r="K22" s="43"/>
      <c r="L22" s="39" t="s">
        <v>27</v>
      </c>
      <c r="M22" s="42">
        <v>0</v>
      </c>
      <c r="N22" s="42">
        <v>0</v>
      </c>
    </row>
    <row r="23" spans="1:14" ht="13.5" customHeight="1" x14ac:dyDescent="0.3">
      <c r="A23" s="23">
        <v>0.06</v>
      </c>
      <c r="B23" s="23">
        <v>0.77</v>
      </c>
      <c r="C23" s="23">
        <f t="shared" si="0"/>
        <v>1389033.6466666667</v>
      </c>
      <c r="D23" s="23">
        <f t="shared" si="0"/>
        <v>28644504.836666666</v>
      </c>
      <c r="I23" s="37" t="s">
        <v>28</v>
      </c>
      <c r="J23" s="43" t="s">
        <v>29</v>
      </c>
      <c r="K23" s="43"/>
      <c r="L23" s="39" t="s">
        <v>30</v>
      </c>
      <c r="M23" s="40">
        <f t="array" ref="M23">IF(AND(ISBLANK(M24:M25)),"",SUM(M24:M25))</f>
        <v>208354888</v>
      </c>
      <c r="N23" s="40">
        <f t="array" ref="N23">IF(AND(ISBLANK(N24:N25)),"",SUM(N24:N25))</f>
        <v>334805880</v>
      </c>
    </row>
    <row r="24" spans="1:14" ht="13.5" customHeight="1" x14ac:dyDescent="0.3">
      <c r="A24" s="23">
        <v>7.0000000000000007E-2</v>
      </c>
      <c r="B24" s="23">
        <v>0.78</v>
      </c>
      <c r="C24" s="23">
        <f t="shared" si="0"/>
        <v>452.75200000000007</v>
      </c>
      <c r="D24" s="23">
        <f t="shared" si="0"/>
        <v>5034.808</v>
      </c>
      <c r="I24" s="37" t="s">
        <v>31</v>
      </c>
      <c r="J24" s="44" t="s">
        <v>32</v>
      </c>
      <c r="K24" s="43"/>
      <c r="L24" s="39" t="s">
        <v>33</v>
      </c>
      <c r="M24" s="42">
        <v>32263</v>
      </c>
      <c r="N24" s="42">
        <v>32263</v>
      </c>
    </row>
    <row r="25" spans="1:14" ht="13.5" customHeight="1" x14ac:dyDescent="0.3">
      <c r="A25" s="23">
        <v>0.08</v>
      </c>
      <c r="B25" s="23">
        <v>0.79</v>
      </c>
      <c r="C25" s="23">
        <f t="shared" si="0"/>
        <v>1851757.7466666668</v>
      </c>
      <c r="D25" s="23">
        <f t="shared" si="0"/>
        <v>29385685.94888889</v>
      </c>
      <c r="I25" s="37" t="s">
        <v>34</v>
      </c>
      <c r="J25" s="44" t="s">
        <v>35</v>
      </c>
      <c r="K25" s="43"/>
      <c r="L25" s="39" t="s">
        <v>36</v>
      </c>
      <c r="M25" s="42">
        <v>208322625</v>
      </c>
      <c r="N25" s="42">
        <v>334773617</v>
      </c>
    </row>
    <row r="26" spans="1:14" ht="13.5" customHeight="1" x14ac:dyDescent="0.3">
      <c r="A26" s="23">
        <v>0.09</v>
      </c>
      <c r="B26" s="23">
        <v>0.8</v>
      </c>
      <c r="C26" s="23">
        <f t="shared" si="0"/>
        <v>71567060.481999993</v>
      </c>
      <c r="D26" s="23">
        <f t="shared" si="0"/>
        <v>561009040.67999995</v>
      </c>
      <c r="I26" s="37" t="s">
        <v>37</v>
      </c>
      <c r="J26" s="43" t="s">
        <v>38</v>
      </c>
      <c r="K26" s="38"/>
      <c r="L26" s="39" t="s">
        <v>39</v>
      </c>
      <c r="M26" s="40">
        <f t="array" ref="M26">IF(AND(ISBLANK(M27:M30)),"",SUM(M27:M30))</f>
        <v>7951895488</v>
      </c>
      <c r="N26" s="40">
        <f t="array" ref="N26">IF(AND(ISBLANK(N27:N30)),"",SUM(N27:N30))</f>
        <v>7012612986</v>
      </c>
    </row>
    <row r="27" spans="1:14" ht="13.5" customHeight="1" x14ac:dyDescent="0.3">
      <c r="A27" s="23">
        <v>0.1</v>
      </c>
      <c r="B27" s="23">
        <v>0.81</v>
      </c>
      <c r="C27" s="23">
        <f t="shared" si="0"/>
        <v>8407346.9777777772</v>
      </c>
      <c r="D27" s="23">
        <f t="shared" si="0"/>
        <v>64074896.560000002</v>
      </c>
      <c r="I27" s="37" t="s">
        <v>40</v>
      </c>
      <c r="J27" s="44" t="s">
        <v>41</v>
      </c>
      <c r="K27" s="43"/>
      <c r="L27" s="39" t="s">
        <v>42</v>
      </c>
      <c r="M27" s="42">
        <v>756661129</v>
      </c>
      <c r="N27" s="42">
        <v>711943275</v>
      </c>
    </row>
    <row r="28" spans="1:14" ht="13.5" customHeight="1" x14ac:dyDescent="0.3">
      <c r="A28" s="23">
        <v>0.11</v>
      </c>
      <c r="B28" s="23">
        <v>0.82</v>
      </c>
      <c r="C28" s="23">
        <f t="shared" si="0"/>
        <v>60450.305714285714</v>
      </c>
      <c r="D28" s="23">
        <f t="shared" si="0"/>
        <v>425643.78857142857</v>
      </c>
      <c r="I28" s="37" t="s">
        <v>43</v>
      </c>
      <c r="J28" s="44" t="s">
        <v>44</v>
      </c>
      <c r="K28" s="43"/>
      <c r="L28" s="39" t="s">
        <v>45</v>
      </c>
      <c r="M28" s="42">
        <v>3846767</v>
      </c>
      <c r="N28" s="42">
        <v>3633529</v>
      </c>
    </row>
    <row r="29" spans="1:14" ht="13.5" customHeight="1" x14ac:dyDescent="0.3">
      <c r="A29" s="23">
        <v>0.12</v>
      </c>
      <c r="B29" s="23">
        <v>0.83</v>
      </c>
      <c r="C29" s="23">
        <f t="shared" si="0"/>
        <v>69734390.560000002</v>
      </c>
      <c r="D29" s="23">
        <f t="shared" si="0"/>
        <v>435656789.84199995</v>
      </c>
      <c r="I29" s="37" t="s">
        <v>46</v>
      </c>
      <c r="J29" s="44" t="s">
        <v>47</v>
      </c>
      <c r="K29" s="43"/>
      <c r="L29" s="39" t="s">
        <v>48</v>
      </c>
      <c r="M29" s="42">
        <v>5811199120</v>
      </c>
      <c r="N29" s="42">
        <v>5248876964</v>
      </c>
    </row>
    <row r="30" spans="1:14" ht="13.5" customHeight="1" x14ac:dyDescent="0.3">
      <c r="A30" s="23">
        <v>0.13</v>
      </c>
      <c r="B30" s="23">
        <v>0.84</v>
      </c>
      <c r="C30" s="23">
        <f t="shared" si="0"/>
        <v>17942451.265999999</v>
      </c>
      <c r="D30" s="23">
        <f t="shared" si="0"/>
        <v>88045376.15200001</v>
      </c>
      <c r="I30" s="37" t="s">
        <v>49</v>
      </c>
      <c r="J30" s="44" t="s">
        <v>50</v>
      </c>
      <c r="K30" s="43"/>
      <c r="L30" s="39" t="s">
        <v>51</v>
      </c>
      <c r="M30" s="42">
        <v>1380188472</v>
      </c>
      <c r="N30" s="42">
        <v>1048159218</v>
      </c>
    </row>
    <row r="31" spans="1:14" ht="13.5" customHeight="1" x14ac:dyDescent="0.3">
      <c r="A31" s="23">
        <v>0.14000000000000001</v>
      </c>
      <c r="B31" s="23">
        <v>0.85</v>
      </c>
      <c r="C31" s="23">
        <f t="shared" si="0"/>
        <v>612052.00250000006</v>
      </c>
      <c r="D31" s="23">
        <f t="shared" si="0"/>
        <v>3370859.8125</v>
      </c>
      <c r="I31" s="37" t="s">
        <v>52</v>
      </c>
      <c r="J31" s="43" t="s">
        <v>53</v>
      </c>
      <c r="K31" s="43"/>
      <c r="L31" s="39" t="s">
        <v>54</v>
      </c>
      <c r="M31" s="42">
        <v>34974335</v>
      </c>
      <c r="N31" s="42">
        <v>31725722</v>
      </c>
    </row>
    <row r="32" spans="1:14" ht="13.5" customHeight="1" x14ac:dyDescent="0.3">
      <c r="A32" s="23">
        <v>0.15</v>
      </c>
      <c r="B32" s="23">
        <v>0.86</v>
      </c>
      <c r="C32" s="23">
        <f t="shared" si="0"/>
        <v>22351.750000000004</v>
      </c>
      <c r="D32" s="23">
        <f t="shared" si="0"/>
        <v>269752.65428571426</v>
      </c>
      <c r="I32" s="37" t="s">
        <v>55</v>
      </c>
      <c r="J32" s="43" t="s">
        <v>56</v>
      </c>
      <c r="K32" s="43"/>
      <c r="L32" s="39" t="s">
        <v>57</v>
      </c>
      <c r="M32" s="42">
        <v>894024</v>
      </c>
      <c r="N32" s="42">
        <v>2195646</v>
      </c>
    </row>
    <row r="33" spans="1:923" ht="13.5" customHeight="1" x14ac:dyDescent="0.3">
      <c r="A33" s="23">
        <v>0.16</v>
      </c>
      <c r="B33" s="23">
        <v>0.87</v>
      </c>
      <c r="C33" s="23">
        <f t="shared" si="0"/>
        <v>212630.34857142859</v>
      </c>
      <c r="D33" s="23">
        <f t="shared" si="0"/>
        <v>1.87</v>
      </c>
      <c r="I33" s="37" t="s">
        <v>58</v>
      </c>
      <c r="J33" s="43" t="s">
        <v>59</v>
      </c>
      <c r="K33" s="43"/>
      <c r="L33" s="39" t="s">
        <v>60</v>
      </c>
      <c r="M33" s="42">
        <v>9302527</v>
      </c>
      <c r="N33" s="42">
        <v>0</v>
      </c>
    </row>
    <row r="34" spans="1:923" ht="13.5" customHeight="1" x14ac:dyDescent="0.3">
      <c r="A34" s="23">
        <v>0.17</v>
      </c>
      <c r="B34" s="23">
        <v>0.88</v>
      </c>
      <c r="C34" s="23">
        <f t="shared" si="0"/>
        <v>156132.3028571429</v>
      </c>
      <c r="D34" s="23">
        <f t="shared" si="0"/>
        <v>834047.27428571426</v>
      </c>
      <c r="I34" s="37" t="s">
        <v>61</v>
      </c>
      <c r="J34" s="43" t="s">
        <v>62</v>
      </c>
      <c r="K34" s="45"/>
      <c r="L34" s="39" t="s">
        <v>63</v>
      </c>
      <c r="M34" s="42">
        <v>6428929</v>
      </c>
      <c r="N34" s="46">
        <v>6634452</v>
      </c>
    </row>
    <row r="35" spans="1:923" ht="22.2" x14ac:dyDescent="0.3">
      <c r="A35" s="23"/>
      <c r="B35" s="23"/>
      <c r="I35" s="24"/>
      <c r="J35" s="24"/>
      <c r="K35" s="24"/>
      <c r="L35" s="24"/>
      <c r="M35" s="24"/>
      <c r="N35" s="47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</row>
    <row r="36" spans="1:923" s="31" customFormat="1" ht="13.2" x14ac:dyDescent="0.3">
      <c r="A36" s="32"/>
      <c r="B36" s="32"/>
      <c r="C36" s="32"/>
      <c r="D36" s="32"/>
      <c r="E36" s="32"/>
      <c r="F36" s="32"/>
      <c r="G36" s="32"/>
      <c r="H36" s="32"/>
      <c r="I36" s="48"/>
      <c r="J36" s="49"/>
      <c r="K36" s="49"/>
      <c r="L36" s="49"/>
      <c r="M36" s="49"/>
      <c r="N36" s="50" t="s">
        <v>64</v>
      </c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</row>
    <row r="37" spans="1:923" ht="33.75" customHeight="1" x14ac:dyDescent="0.3">
      <c r="A37" s="23"/>
      <c r="B37" s="23"/>
      <c r="I37" s="27" t="s">
        <v>6</v>
      </c>
      <c r="J37" s="28" t="s">
        <v>7</v>
      </c>
      <c r="K37" s="28" t="s">
        <v>8</v>
      </c>
      <c r="L37" s="29" t="s">
        <v>9</v>
      </c>
      <c r="M37" s="30" t="s">
        <v>10</v>
      </c>
      <c r="N37" s="30" t="s">
        <v>11</v>
      </c>
    </row>
    <row r="38" spans="1:923" s="31" customFormat="1" ht="13.5" customHeight="1" x14ac:dyDescent="0.3">
      <c r="A38" s="32"/>
      <c r="B38" s="32"/>
      <c r="C38" s="23"/>
      <c r="D38" s="23"/>
      <c r="E38" s="23"/>
      <c r="F38" s="23"/>
      <c r="G38" s="23"/>
      <c r="H38" s="23"/>
      <c r="I38" s="33">
        <v>1</v>
      </c>
      <c r="J38" s="34">
        <v>2</v>
      </c>
      <c r="K38" s="34">
        <v>3</v>
      </c>
      <c r="L38" s="35">
        <v>4</v>
      </c>
      <c r="M38" s="35">
        <v>5</v>
      </c>
      <c r="N38" s="35">
        <v>6</v>
      </c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  <c r="IW38" s="36"/>
      <c r="IX38" s="36"/>
      <c r="IY38" s="36"/>
      <c r="IZ38" s="36"/>
      <c r="JA38" s="36"/>
      <c r="JB38" s="36"/>
      <c r="JC38" s="36"/>
      <c r="JD38" s="36"/>
      <c r="JE38" s="36"/>
      <c r="JF38" s="36"/>
      <c r="JG38" s="36"/>
      <c r="JH38" s="36"/>
      <c r="JI38" s="36"/>
      <c r="JJ38" s="36"/>
      <c r="JK38" s="36"/>
      <c r="JL38" s="36"/>
      <c r="JM38" s="36"/>
      <c r="JN38" s="36"/>
      <c r="JO38" s="36"/>
      <c r="JP38" s="36"/>
      <c r="JQ38" s="36"/>
      <c r="JR38" s="36"/>
      <c r="JS38" s="36"/>
      <c r="JT38" s="36"/>
      <c r="JU38" s="36"/>
      <c r="JV38" s="36"/>
      <c r="JW38" s="36"/>
      <c r="JX38" s="36"/>
      <c r="JY38" s="36"/>
      <c r="JZ38" s="36"/>
      <c r="KA38" s="36"/>
      <c r="KB38" s="36"/>
      <c r="KC38" s="36"/>
      <c r="KD38" s="36"/>
      <c r="KE38" s="36"/>
      <c r="KF38" s="36"/>
      <c r="KG38" s="36"/>
      <c r="KH38" s="36"/>
      <c r="KI38" s="36"/>
      <c r="KJ38" s="36"/>
      <c r="KK38" s="36"/>
      <c r="KL38" s="36"/>
      <c r="KM38" s="36"/>
      <c r="KN38" s="36"/>
      <c r="KO38" s="36"/>
      <c r="KP38" s="36"/>
      <c r="KQ38" s="36"/>
      <c r="KR38" s="36"/>
      <c r="KS38" s="36"/>
      <c r="KT38" s="36"/>
      <c r="KU38" s="36"/>
      <c r="KV38" s="36"/>
      <c r="KW38" s="36"/>
      <c r="KX38" s="36"/>
      <c r="KY38" s="36"/>
      <c r="KZ38" s="36"/>
      <c r="LA38" s="36"/>
      <c r="LB38" s="36"/>
      <c r="LC38" s="36"/>
      <c r="LD38" s="36"/>
      <c r="LE38" s="36"/>
      <c r="LF38" s="36"/>
      <c r="LG38" s="36"/>
      <c r="LH38" s="36"/>
      <c r="LI38" s="36"/>
      <c r="LJ38" s="36"/>
      <c r="LK38" s="36"/>
      <c r="LL38" s="36"/>
      <c r="LM38" s="36"/>
      <c r="LN38" s="36"/>
      <c r="LO38" s="36"/>
      <c r="LP38" s="36"/>
      <c r="LQ38" s="36"/>
      <c r="LR38" s="36"/>
      <c r="LS38" s="36"/>
      <c r="LT38" s="36"/>
      <c r="LU38" s="36"/>
      <c r="LV38" s="36"/>
      <c r="LW38" s="36"/>
      <c r="LX38" s="36"/>
      <c r="LY38" s="36"/>
      <c r="LZ38" s="36"/>
      <c r="MA38" s="36"/>
      <c r="MB38" s="36"/>
      <c r="MC38" s="36"/>
      <c r="MD38" s="36"/>
      <c r="ME38" s="36"/>
      <c r="MF38" s="36"/>
      <c r="MG38" s="36"/>
      <c r="MH38" s="36"/>
      <c r="MI38" s="36"/>
      <c r="MJ38" s="36"/>
      <c r="MK38" s="36"/>
      <c r="ML38" s="36"/>
      <c r="MM38" s="36"/>
      <c r="MN38" s="36"/>
      <c r="MO38" s="36"/>
      <c r="MP38" s="36"/>
      <c r="MQ38" s="36"/>
      <c r="MR38" s="36"/>
      <c r="MS38" s="36"/>
      <c r="MT38" s="36"/>
      <c r="MU38" s="36"/>
      <c r="MV38" s="36"/>
      <c r="MW38" s="36"/>
      <c r="MX38" s="36"/>
      <c r="MY38" s="36"/>
      <c r="MZ38" s="36"/>
      <c r="NA38" s="36"/>
      <c r="NB38" s="36"/>
      <c r="NC38" s="36"/>
      <c r="ND38" s="36"/>
      <c r="NE38" s="36"/>
      <c r="NF38" s="36"/>
      <c r="NG38" s="36"/>
      <c r="NH38" s="36"/>
      <c r="NI38" s="36"/>
      <c r="NJ38" s="36"/>
      <c r="NK38" s="36"/>
      <c r="NL38" s="36"/>
      <c r="NM38" s="36"/>
      <c r="NN38" s="36"/>
      <c r="NO38" s="36"/>
      <c r="NP38" s="36"/>
      <c r="NQ38" s="36"/>
      <c r="NR38" s="36"/>
      <c r="NS38" s="36"/>
      <c r="NT38" s="36"/>
      <c r="NU38" s="36"/>
      <c r="NV38" s="36"/>
      <c r="NW38" s="36"/>
      <c r="NX38" s="36"/>
      <c r="NY38" s="36"/>
      <c r="NZ38" s="36"/>
      <c r="OA38" s="36"/>
      <c r="OB38" s="36"/>
      <c r="OC38" s="36"/>
      <c r="OD38" s="36"/>
      <c r="OE38" s="36"/>
      <c r="OF38" s="36"/>
      <c r="OG38" s="36"/>
      <c r="OH38" s="36"/>
      <c r="OI38" s="36"/>
      <c r="OJ38" s="36"/>
      <c r="OK38" s="36"/>
      <c r="OL38" s="36"/>
      <c r="OM38" s="36"/>
      <c r="ON38" s="36"/>
      <c r="OO38" s="36"/>
      <c r="OP38" s="36"/>
      <c r="OQ38" s="36"/>
      <c r="OR38" s="36"/>
      <c r="OS38" s="36"/>
      <c r="OT38" s="36"/>
      <c r="OU38" s="36"/>
      <c r="OV38" s="36"/>
      <c r="OW38" s="36"/>
      <c r="OX38" s="36"/>
      <c r="OY38" s="36"/>
      <c r="OZ38" s="36"/>
      <c r="PA38" s="36"/>
      <c r="PB38" s="36"/>
      <c r="PC38" s="36"/>
      <c r="PD38" s="36"/>
      <c r="PE38" s="36"/>
      <c r="PF38" s="36"/>
      <c r="PG38" s="36"/>
      <c r="PH38" s="36"/>
      <c r="PI38" s="36"/>
      <c r="PJ38" s="36"/>
      <c r="PK38" s="36"/>
      <c r="PL38" s="36"/>
      <c r="PM38" s="36"/>
      <c r="PN38" s="36"/>
      <c r="PO38" s="36"/>
      <c r="PP38" s="36"/>
      <c r="PQ38" s="36"/>
      <c r="PR38" s="36"/>
      <c r="PS38" s="36"/>
      <c r="PT38" s="36"/>
      <c r="PU38" s="36"/>
      <c r="PV38" s="36"/>
      <c r="PW38" s="36"/>
      <c r="PX38" s="36"/>
      <c r="PY38" s="36"/>
      <c r="PZ38" s="36"/>
      <c r="QA38" s="36"/>
      <c r="QB38" s="36"/>
      <c r="QC38" s="36"/>
      <c r="QD38" s="36"/>
      <c r="QE38" s="36"/>
      <c r="QF38" s="36"/>
      <c r="QG38" s="36"/>
      <c r="QH38" s="36"/>
      <c r="QI38" s="36"/>
      <c r="QJ38" s="36"/>
      <c r="QK38" s="36"/>
      <c r="QL38" s="36"/>
      <c r="QM38" s="36"/>
      <c r="QN38" s="36"/>
      <c r="QO38" s="36"/>
      <c r="QP38" s="36"/>
      <c r="QQ38" s="36"/>
      <c r="QR38" s="36"/>
      <c r="QS38" s="36"/>
      <c r="QT38" s="36"/>
      <c r="QU38" s="36"/>
      <c r="QV38" s="36"/>
      <c r="QW38" s="36"/>
      <c r="QX38" s="36"/>
      <c r="QY38" s="36"/>
      <c r="QZ38" s="36"/>
      <c r="RA38" s="36"/>
      <c r="RB38" s="36"/>
      <c r="RC38" s="36"/>
      <c r="RD38" s="36"/>
      <c r="RE38" s="36"/>
      <c r="RF38" s="36"/>
      <c r="RG38" s="36"/>
      <c r="RH38" s="36"/>
      <c r="RI38" s="36"/>
      <c r="RJ38" s="36"/>
      <c r="RK38" s="36"/>
      <c r="RL38" s="36"/>
      <c r="RM38" s="36"/>
      <c r="RN38" s="36"/>
      <c r="RO38" s="36"/>
      <c r="RP38" s="36"/>
      <c r="RQ38" s="36"/>
      <c r="RR38" s="36"/>
      <c r="RS38" s="36"/>
      <c r="RT38" s="36"/>
      <c r="RU38" s="36"/>
      <c r="RV38" s="36"/>
      <c r="RW38" s="36"/>
      <c r="RX38" s="36"/>
      <c r="RY38" s="36"/>
      <c r="RZ38" s="36"/>
      <c r="SA38" s="36"/>
      <c r="SB38" s="36"/>
      <c r="SC38" s="36"/>
      <c r="SD38" s="36"/>
      <c r="SE38" s="36"/>
      <c r="SF38" s="36"/>
      <c r="SG38" s="36"/>
      <c r="SH38" s="36"/>
      <c r="SI38" s="36"/>
      <c r="SJ38" s="36"/>
      <c r="SK38" s="36"/>
      <c r="SL38" s="36"/>
      <c r="SM38" s="36"/>
      <c r="SN38" s="36"/>
      <c r="SO38" s="36"/>
      <c r="SP38" s="36"/>
      <c r="SQ38" s="36"/>
      <c r="SR38" s="36"/>
      <c r="SS38" s="36"/>
      <c r="ST38" s="36"/>
      <c r="SU38" s="36"/>
      <c r="SV38" s="36"/>
      <c r="SW38" s="36"/>
      <c r="SX38" s="36"/>
      <c r="SY38" s="36"/>
      <c r="SZ38" s="36"/>
      <c r="TA38" s="36"/>
      <c r="TB38" s="36"/>
      <c r="TC38" s="36"/>
      <c r="TD38" s="36"/>
      <c r="TE38" s="36"/>
      <c r="TF38" s="36"/>
      <c r="TG38" s="36"/>
      <c r="TH38" s="36"/>
      <c r="TI38" s="36"/>
      <c r="TJ38" s="36"/>
      <c r="TK38" s="36"/>
      <c r="TL38" s="36"/>
      <c r="TM38" s="36"/>
      <c r="TN38" s="36"/>
      <c r="TO38" s="36"/>
      <c r="TP38" s="36"/>
      <c r="TQ38" s="36"/>
      <c r="TR38" s="36"/>
      <c r="TS38" s="36"/>
      <c r="TT38" s="36"/>
      <c r="TU38" s="36"/>
      <c r="TV38" s="36"/>
      <c r="TW38" s="36"/>
      <c r="TX38" s="36"/>
      <c r="TY38" s="36"/>
      <c r="TZ38" s="36"/>
      <c r="UA38" s="36"/>
      <c r="UB38" s="36"/>
      <c r="UC38" s="36"/>
      <c r="UD38" s="36"/>
      <c r="UE38" s="36"/>
      <c r="UF38" s="36"/>
      <c r="UG38" s="36"/>
      <c r="UH38" s="36"/>
      <c r="UI38" s="36"/>
      <c r="UJ38" s="36"/>
      <c r="UK38" s="36"/>
      <c r="UL38" s="36"/>
      <c r="UM38" s="36"/>
      <c r="UN38" s="36"/>
      <c r="UO38" s="36"/>
      <c r="UP38" s="36"/>
      <c r="UQ38" s="36"/>
      <c r="UR38" s="36"/>
      <c r="US38" s="36"/>
      <c r="UT38" s="36"/>
      <c r="UU38" s="36"/>
      <c r="UV38" s="36"/>
      <c r="UW38" s="36"/>
      <c r="UX38" s="36"/>
      <c r="UY38" s="36"/>
      <c r="UZ38" s="36"/>
      <c r="VA38" s="36"/>
      <c r="VB38" s="36"/>
      <c r="VC38" s="36"/>
      <c r="VD38" s="36"/>
      <c r="VE38" s="36"/>
      <c r="VF38" s="36"/>
      <c r="VG38" s="36"/>
      <c r="VH38" s="36"/>
      <c r="VI38" s="36"/>
      <c r="VJ38" s="36"/>
      <c r="VK38" s="36"/>
      <c r="VL38" s="36"/>
      <c r="VM38" s="36"/>
      <c r="VN38" s="36"/>
      <c r="VO38" s="36"/>
      <c r="VP38" s="36"/>
      <c r="VQ38" s="36"/>
      <c r="VR38" s="36"/>
      <c r="VS38" s="36"/>
      <c r="VT38" s="36"/>
      <c r="VU38" s="36"/>
      <c r="VV38" s="36"/>
      <c r="VW38" s="36"/>
      <c r="VX38" s="36"/>
      <c r="VY38" s="36"/>
      <c r="VZ38" s="36"/>
      <c r="WA38" s="36"/>
      <c r="WB38" s="36"/>
      <c r="WC38" s="36"/>
      <c r="WD38" s="36"/>
      <c r="WE38" s="36"/>
      <c r="WF38" s="36"/>
      <c r="WG38" s="36"/>
      <c r="WH38" s="36"/>
      <c r="WI38" s="36"/>
      <c r="WJ38" s="36"/>
      <c r="WK38" s="36"/>
      <c r="WL38" s="36"/>
      <c r="WM38" s="36"/>
      <c r="WN38" s="36"/>
      <c r="WO38" s="36"/>
      <c r="WP38" s="36"/>
      <c r="WQ38" s="36"/>
      <c r="WR38" s="36"/>
      <c r="WS38" s="36"/>
      <c r="WT38" s="36"/>
      <c r="WU38" s="36"/>
      <c r="WV38" s="36"/>
      <c r="WW38" s="36"/>
      <c r="WX38" s="36"/>
      <c r="WY38" s="36"/>
      <c r="WZ38" s="36"/>
      <c r="XA38" s="36"/>
      <c r="XB38" s="36"/>
      <c r="XC38" s="36"/>
      <c r="XD38" s="36"/>
      <c r="XE38" s="36"/>
      <c r="XF38" s="36"/>
      <c r="XG38" s="36"/>
      <c r="XH38" s="36"/>
      <c r="XI38" s="36"/>
      <c r="XJ38" s="36"/>
      <c r="XK38" s="36"/>
      <c r="XL38" s="36"/>
      <c r="XM38" s="36"/>
      <c r="XN38" s="36"/>
      <c r="XO38" s="36"/>
      <c r="XP38" s="36"/>
      <c r="XQ38" s="36"/>
      <c r="XR38" s="36"/>
      <c r="XS38" s="36"/>
      <c r="XT38" s="36"/>
      <c r="XU38" s="36"/>
      <c r="XV38" s="36"/>
      <c r="XW38" s="36"/>
      <c r="XX38" s="36"/>
      <c r="XY38" s="36"/>
      <c r="XZ38" s="36"/>
      <c r="YA38" s="36"/>
      <c r="YB38" s="36"/>
      <c r="YC38" s="36"/>
      <c r="YD38" s="36"/>
      <c r="YE38" s="36"/>
      <c r="YF38" s="36"/>
      <c r="YG38" s="36"/>
      <c r="YH38" s="36"/>
      <c r="YI38" s="36"/>
      <c r="YJ38" s="36"/>
      <c r="YK38" s="36"/>
      <c r="YL38" s="36"/>
      <c r="YM38" s="36"/>
      <c r="YN38" s="36"/>
      <c r="YO38" s="36"/>
      <c r="YP38" s="36"/>
      <c r="YQ38" s="36"/>
      <c r="YR38" s="36"/>
      <c r="YS38" s="36"/>
      <c r="YT38" s="36"/>
      <c r="YU38" s="36"/>
      <c r="YV38" s="36"/>
      <c r="YW38" s="36"/>
      <c r="YX38" s="36"/>
      <c r="YY38" s="36"/>
      <c r="YZ38" s="36"/>
      <c r="ZA38" s="36"/>
      <c r="ZB38" s="36"/>
      <c r="ZC38" s="36"/>
      <c r="ZD38" s="36"/>
      <c r="ZE38" s="36"/>
      <c r="ZF38" s="36"/>
      <c r="ZG38" s="36"/>
      <c r="ZH38" s="36"/>
      <c r="ZI38" s="36"/>
      <c r="ZJ38" s="36"/>
      <c r="ZK38" s="36"/>
      <c r="ZL38" s="36"/>
      <c r="ZM38" s="36"/>
      <c r="ZN38" s="36"/>
      <c r="ZO38" s="36"/>
      <c r="ZP38" s="36"/>
      <c r="ZQ38" s="36"/>
      <c r="ZR38" s="36"/>
      <c r="ZS38" s="36"/>
      <c r="ZT38" s="36"/>
      <c r="ZU38" s="36"/>
      <c r="ZV38" s="36"/>
      <c r="ZW38" s="36"/>
      <c r="ZX38" s="36"/>
      <c r="ZY38" s="36"/>
      <c r="ZZ38" s="36"/>
      <c r="AAA38" s="36"/>
      <c r="AAB38" s="36"/>
      <c r="AAC38" s="36"/>
      <c r="AAD38" s="36"/>
      <c r="AAE38" s="36"/>
      <c r="AAF38" s="36"/>
      <c r="AAG38" s="36"/>
      <c r="AAH38" s="36"/>
      <c r="AAI38" s="36"/>
      <c r="AAJ38" s="36"/>
      <c r="AAK38" s="36"/>
      <c r="AAL38" s="36"/>
      <c r="AAM38" s="36"/>
      <c r="AAN38" s="36"/>
      <c r="AAO38" s="36"/>
      <c r="AAP38" s="36"/>
      <c r="AAQ38" s="36"/>
      <c r="AAR38" s="36"/>
      <c r="AAS38" s="36"/>
      <c r="AAT38" s="36"/>
      <c r="AAU38" s="36"/>
      <c r="AAV38" s="36"/>
      <c r="AAW38" s="36"/>
      <c r="AAX38" s="36"/>
      <c r="AAY38" s="36"/>
      <c r="AAZ38" s="36"/>
      <c r="ABA38" s="36"/>
      <c r="ABB38" s="36"/>
      <c r="ABC38" s="36"/>
      <c r="ABD38" s="36"/>
      <c r="ABE38" s="36"/>
      <c r="ABF38" s="36"/>
      <c r="ABG38" s="36"/>
      <c r="ABH38" s="36"/>
      <c r="ABI38" s="36"/>
      <c r="ABJ38" s="36"/>
      <c r="ABK38" s="36"/>
      <c r="ABL38" s="36"/>
      <c r="ABM38" s="36"/>
      <c r="ABN38" s="36"/>
      <c r="ABO38" s="36"/>
      <c r="ABP38" s="36"/>
      <c r="ABQ38" s="36"/>
      <c r="ABR38" s="36"/>
      <c r="ABS38" s="36"/>
      <c r="ABT38" s="36"/>
      <c r="ABU38" s="36"/>
      <c r="ABV38" s="36"/>
      <c r="ABW38" s="36"/>
      <c r="ABX38" s="36"/>
      <c r="ABY38" s="36"/>
      <c r="ABZ38" s="36"/>
      <c r="ACA38" s="36"/>
      <c r="ACB38" s="36"/>
      <c r="ACC38" s="36"/>
      <c r="ACD38" s="36"/>
      <c r="ACE38" s="36"/>
      <c r="ACF38" s="36"/>
      <c r="ACG38" s="36"/>
      <c r="ACH38" s="36"/>
      <c r="ACI38" s="36"/>
      <c r="ACJ38" s="36"/>
      <c r="ACK38" s="36"/>
      <c r="ACL38" s="36"/>
      <c r="ACM38" s="36"/>
      <c r="ACN38" s="36"/>
      <c r="ACO38" s="36"/>
      <c r="ACP38" s="36"/>
      <c r="ACQ38" s="36"/>
      <c r="ACR38" s="36"/>
      <c r="ACS38" s="36"/>
      <c r="ACT38" s="36"/>
      <c r="ACU38" s="36"/>
      <c r="ACV38" s="36"/>
      <c r="ACW38" s="36"/>
      <c r="ACX38" s="36"/>
      <c r="ACY38" s="36"/>
      <c r="ACZ38" s="36"/>
      <c r="ADA38" s="36"/>
      <c r="ADB38" s="36"/>
      <c r="ADC38" s="36"/>
      <c r="ADD38" s="36"/>
      <c r="ADE38" s="36"/>
      <c r="ADF38" s="36"/>
      <c r="ADG38" s="36"/>
      <c r="ADH38" s="36"/>
      <c r="ADI38" s="36"/>
      <c r="ADJ38" s="36"/>
      <c r="ADK38" s="36"/>
      <c r="ADL38" s="36"/>
      <c r="ADM38" s="36"/>
      <c r="ADN38" s="36"/>
      <c r="ADO38" s="36"/>
      <c r="ADP38" s="36"/>
      <c r="ADQ38" s="36"/>
      <c r="ADR38" s="36"/>
      <c r="ADS38" s="36"/>
      <c r="ADT38" s="36"/>
      <c r="ADU38" s="36"/>
      <c r="ADV38" s="36"/>
      <c r="ADW38" s="36"/>
      <c r="ADX38" s="36"/>
      <c r="ADY38" s="36"/>
      <c r="ADZ38" s="36"/>
      <c r="AEA38" s="36"/>
      <c r="AEB38" s="36"/>
      <c r="AEC38" s="36"/>
      <c r="AED38" s="36"/>
      <c r="AEE38" s="36"/>
      <c r="AEF38" s="36"/>
      <c r="AEG38" s="36"/>
      <c r="AEH38" s="36"/>
      <c r="AEI38" s="36"/>
      <c r="AEJ38" s="36"/>
      <c r="AEK38" s="36"/>
      <c r="AEL38" s="36"/>
      <c r="AEM38" s="36"/>
      <c r="AEN38" s="36"/>
      <c r="AEO38" s="36"/>
      <c r="AEP38" s="36"/>
      <c r="AEQ38" s="36"/>
      <c r="AER38" s="36"/>
      <c r="AES38" s="36"/>
      <c r="AET38" s="36"/>
      <c r="AEU38" s="36"/>
      <c r="AEV38" s="36"/>
      <c r="AEW38" s="36"/>
      <c r="AEX38" s="36"/>
      <c r="AEY38" s="36"/>
      <c r="AEZ38" s="36"/>
      <c r="AFA38" s="36"/>
      <c r="AFB38" s="36"/>
      <c r="AFC38" s="36"/>
      <c r="AFD38" s="36"/>
      <c r="AFE38" s="36"/>
      <c r="AFF38" s="36"/>
      <c r="AFG38" s="36"/>
      <c r="AFH38" s="36"/>
      <c r="AFI38" s="36"/>
      <c r="AFJ38" s="36"/>
      <c r="AFK38" s="36"/>
      <c r="AFL38" s="36"/>
      <c r="AFM38" s="36"/>
      <c r="AFN38" s="36"/>
      <c r="AFO38" s="36"/>
      <c r="AFP38" s="36"/>
      <c r="AFQ38" s="36"/>
      <c r="AFR38" s="36"/>
      <c r="AFS38" s="36"/>
      <c r="AFT38" s="36"/>
      <c r="AFU38" s="36"/>
      <c r="AFV38" s="36"/>
      <c r="AFW38" s="36"/>
      <c r="AFX38" s="36"/>
      <c r="AFY38" s="36"/>
      <c r="AFZ38" s="36"/>
      <c r="AGA38" s="36"/>
      <c r="AGB38" s="36"/>
      <c r="AGC38" s="36"/>
      <c r="AGD38" s="36"/>
      <c r="AGE38" s="36"/>
      <c r="AGF38" s="36"/>
      <c r="AGG38" s="36"/>
      <c r="AGH38" s="36"/>
      <c r="AGI38" s="36"/>
      <c r="AGJ38" s="36"/>
      <c r="AGK38" s="36"/>
      <c r="AGL38" s="36"/>
      <c r="AGM38" s="36"/>
      <c r="AGN38" s="36"/>
      <c r="AGO38" s="36"/>
      <c r="AGP38" s="36"/>
      <c r="AGQ38" s="36"/>
      <c r="AGR38" s="36"/>
      <c r="AGS38" s="36"/>
      <c r="AGT38" s="36"/>
      <c r="AGU38" s="36"/>
      <c r="AGV38" s="36"/>
      <c r="AGW38" s="36"/>
      <c r="AGX38" s="36"/>
      <c r="AGY38" s="36"/>
      <c r="AGZ38" s="36"/>
      <c r="AHA38" s="36"/>
      <c r="AHB38" s="36"/>
      <c r="AHC38" s="36"/>
      <c r="AHD38" s="36"/>
      <c r="AHE38" s="36"/>
      <c r="AHF38" s="36"/>
      <c r="AHG38" s="36"/>
      <c r="AHH38" s="36"/>
      <c r="AHI38" s="36"/>
      <c r="AHJ38" s="36"/>
      <c r="AHK38" s="36"/>
      <c r="AHL38" s="36"/>
      <c r="AHM38" s="36"/>
      <c r="AHN38" s="36"/>
      <c r="AHO38" s="36"/>
      <c r="AHP38" s="36"/>
      <c r="AHQ38" s="36"/>
      <c r="AHR38" s="36"/>
      <c r="AHS38" s="36"/>
      <c r="AHT38" s="36"/>
      <c r="AHU38" s="36"/>
      <c r="AHV38" s="36"/>
      <c r="AHW38" s="36"/>
      <c r="AHX38" s="36"/>
      <c r="AHY38" s="36"/>
      <c r="AHZ38" s="36"/>
      <c r="AIA38" s="36"/>
      <c r="AIB38" s="36"/>
      <c r="AIC38" s="36"/>
      <c r="AID38" s="36"/>
      <c r="AIE38" s="36"/>
      <c r="AIF38" s="36"/>
      <c r="AIG38" s="36"/>
      <c r="AIH38" s="36"/>
      <c r="AII38" s="36"/>
      <c r="AIJ38" s="36"/>
      <c r="AIK38" s="36"/>
      <c r="AIL38" s="36"/>
      <c r="AIM38" s="36"/>
    </row>
    <row r="39" spans="1:923" ht="13.5" customHeight="1" x14ac:dyDescent="0.3">
      <c r="A39" s="23">
        <v>0.18</v>
      </c>
      <c r="B39" s="23">
        <v>0.89</v>
      </c>
      <c r="C39" s="23">
        <f t="shared" si="0"/>
        <v>1701368.6724999999</v>
      </c>
      <c r="D39" s="23">
        <f t="shared" si="0"/>
        <v>8454665.4700000007</v>
      </c>
      <c r="I39" s="37" t="s">
        <v>65</v>
      </c>
      <c r="J39" s="43" t="s">
        <v>66</v>
      </c>
      <c r="K39" s="39"/>
      <c r="L39" s="51" t="s">
        <v>67</v>
      </c>
      <c r="M39" s="42">
        <v>75616333</v>
      </c>
      <c r="N39" s="42">
        <v>75996976</v>
      </c>
    </row>
    <row r="40" spans="1:923" ht="13.5" customHeight="1" x14ac:dyDescent="0.3">
      <c r="A40" s="23">
        <v>0.19</v>
      </c>
      <c r="B40" s="23">
        <v>0.9</v>
      </c>
      <c r="C40" s="23">
        <f t="shared" si="0"/>
        <v>192648.35142857145</v>
      </c>
      <c r="D40" s="23">
        <f t="shared" si="0"/>
        <v>1020743.8428571429</v>
      </c>
      <c r="I40" s="37" t="s">
        <v>68</v>
      </c>
      <c r="J40" s="43" t="s">
        <v>69</v>
      </c>
      <c r="K40" s="39"/>
      <c r="L40" s="51" t="s">
        <v>70</v>
      </c>
      <c r="M40" s="42">
        <v>7097527</v>
      </c>
      <c r="N40" s="42">
        <v>7939104</v>
      </c>
    </row>
    <row r="41" spans="1:923" ht="13.5" customHeight="1" x14ac:dyDescent="0.3">
      <c r="A41" s="23">
        <v>0.2</v>
      </c>
      <c r="B41" s="23">
        <v>0.91</v>
      </c>
      <c r="C41" s="23">
        <f t="shared" si="0"/>
        <v>1.2</v>
      </c>
      <c r="D41" s="23">
        <f t="shared" si="0"/>
        <v>1.9100000000000001</v>
      </c>
      <c r="I41" s="37" t="s">
        <v>71</v>
      </c>
      <c r="J41" s="43" t="s">
        <v>72</v>
      </c>
      <c r="K41" s="39"/>
      <c r="L41" s="51" t="s">
        <v>73</v>
      </c>
      <c r="M41" s="42">
        <v>0</v>
      </c>
      <c r="N41" s="42">
        <v>0</v>
      </c>
    </row>
    <row r="42" spans="1:923" ht="13.5" customHeight="1" x14ac:dyDescent="0.3">
      <c r="A42" s="23">
        <v>0.21</v>
      </c>
      <c r="B42" s="23">
        <v>0.92</v>
      </c>
      <c r="C42" s="23">
        <f t="shared" si="0"/>
        <v>274410.31</v>
      </c>
      <c r="D42" s="23">
        <f t="shared" si="0"/>
        <v>1491177.48</v>
      </c>
      <c r="I42" s="37" t="s">
        <v>74</v>
      </c>
      <c r="J42" s="43" t="s">
        <v>75</v>
      </c>
      <c r="K42" s="39"/>
      <c r="L42" s="51" t="s">
        <v>76</v>
      </c>
      <c r="M42" s="42">
        <v>10453680</v>
      </c>
      <c r="N42" s="42">
        <v>12966744</v>
      </c>
    </row>
    <row r="43" spans="1:923" ht="13.5" customHeight="1" x14ac:dyDescent="0.3">
      <c r="A43" s="23">
        <v>0.22</v>
      </c>
      <c r="B43" s="23">
        <v>0.93</v>
      </c>
      <c r="C43" s="23">
        <f t="shared" si="0"/>
        <v>1.22</v>
      </c>
      <c r="D43" s="23">
        <f t="shared" si="0"/>
        <v>1.9300000000000002</v>
      </c>
      <c r="I43" s="37" t="s">
        <v>77</v>
      </c>
      <c r="J43" s="43" t="s">
        <v>78</v>
      </c>
      <c r="K43" s="39"/>
      <c r="L43" s="51" t="s">
        <v>79</v>
      </c>
      <c r="M43" s="42">
        <v>0</v>
      </c>
      <c r="N43" s="42">
        <v>0</v>
      </c>
    </row>
    <row r="44" spans="1:923" ht="13.5" customHeight="1" x14ac:dyDescent="0.3">
      <c r="A44" s="23">
        <v>0.23</v>
      </c>
      <c r="B44" s="23">
        <v>0.94</v>
      </c>
      <c r="C44" s="23">
        <f t="shared" si="0"/>
        <v>1.23</v>
      </c>
      <c r="D44" s="23">
        <f t="shared" si="0"/>
        <v>1.94</v>
      </c>
      <c r="I44" s="37" t="s">
        <v>80</v>
      </c>
      <c r="J44" s="43" t="s">
        <v>81</v>
      </c>
      <c r="K44" s="39"/>
      <c r="L44" s="51" t="s">
        <v>82</v>
      </c>
      <c r="M44" s="42">
        <v>0</v>
      </c>
      <c r="N44" s="42">
        <v>0</v>
      </c>
    </row>
    <row r="45" spans="1:923" ht="13.5" customHeight="1" x14ac:dyDescent="0.3">
      <c r="A45" s="23">
        <v>0.24</v>
      </c>
      <c r="B45" s="23">
        <v>0.95</v>
      </c>
      <c r="C45" s="23">
        <f t="shared" si="0"/>
        <v>24481.24</v>
      </c>
      <c r="D45" s="23">
        <f t="shared" si="0"/>
        <v>96901.95</v>
      </c>
      <c r="I45" s="37" t="s">
        <v>83</v>
      </c>
      <c r="J45" s="43" t="s">
        <v>84</v>
      </c>
      <c r="K45" s="39"/>
      <c r="L45" s="51" t="s">
        <v>85</v>
      </c>
      <c r="M45" s="42">
        <v>612000</v>
      </c>
      <c r="N45" s="42">
        <v>612000</v>
      </c>
    </row>
    <row r="46" spans="1:923" ht="13.5" customHeight="1" x14ac:dyDescent="0.3">
      <c r="A46" s="23">
        <v>0.25</v>
      </c>
      <c r="B46" s="23">
        <v>0.96</v>
      </c>
      <c r="C46" s="23">
        <f t="shared" si="0"/>
        <v>1.25</v>
      </c>
      <c r="D46" s="23">
        <f t="shared" si="0"/>
        <v>1.96</v>
      </c>
      <c r="I46" s="37" t="s">
        <v>86</v>
      </c>
      <c r="J46" s="43" t="s">
        <v>87</v>
      </c>
      <c r="K46" s="39"/>
      <c r="L46" s="51" t="s">
        <v>88</v>
      </c>
      <c r="M46" s="42">
        <v>0</v>
      </c>
      <c r="N46" s="42">
        <v>0</v>
      </c>
    </row>
    <row r="47" spans="1:923" ht="13.5" customHeight="1" x14ac:dyDescent="0.3">
      <c r="A47" s="23">
        <v>0.26</v>
      </c>
      <c r="B47" s="23">
        <v>0.97</v>
      </c>
      <c r="C47" s="23">
        <f t="shared" si="0"/>
        <v>1.26</v>
      </c>
      <c r="D47" s="23">
        <f t="shared" si="0"/>
        <v>1.97</v>
      </c>
      <c r="I47" s="37" t="s">
        <v>89</v>
      </c>
      <c r="J47" s="43" t="s">
        <v>90</v>
      </c>
      <c r="K47" s="39"/>
      <c r="L47" s="51" t="s">
        <v>91</v>
      </c>
      <c r="M47" s="42">
        <v>0</v>
      </c>
      <c r="N47" s="42">
        <v>0</v>
      </c>
    </row>
    <row r="48" spans="1:923" s="24" customFormat="1" ht="13.5" customHeight="1" x14ac:dyDescent="0.3">
      <c r="A48" s="23">
        <v>0.27</v>
      </c>
      <c r="B48" s="23">
        <v>0.98</v>
      </c>
      <c r="C48" s="23">
        <f t="shared" si="0"/>
        <v>856468.40500000003</v>
      </c>
      <c r="D48" s="23">
        <f t="shared" si="0"/>
        <v>2446415.1800000002</v>
      </c>
      <c r="E48" s="23"/>
      <c r="F48" s="23"/>
      <c r="G48" s="23"/>
      <c r="H48" s="23"/>
      <c r="I48" s="37" t="s">
        <v>92</v>
      </c>
      <c r="J48" s="43" t="s">
        <v>93</v>
      </c>
      <c r="K48" s="39"/>
      <c r="L48" s="51" t="s">
        <v>94</v>
      </c>
      <c r="M48" s="42">
        <v>25376804</v>
      </c>
      <c r="N48" s="42">
        <v>19970720</v>
      </c>
    </row>
    <row r="49" spans="1:14" s="24" customFormat="1" ht="39" customHeight="1" x14ac:dyDescent="0.3">
      <c r="A49" s="23">
        <v>0.28000000000000003</v>
      </c>
      <c r="B49" s="23">
        <v>0.99</v>
      </c>
      <c r="C49" s="23">
        <f t="shared" si="0"/>
        <v>260350236.48800004</v>
      </c>
      <c r="D49" s="23">
        <f t="shared" si="0"/>
        <v>866515827.08799994</v>
      </c>
      <c r="E49" s="23"/>
      <c r="F49" s="23"/>
      <c r="G49" s="23"/>
      <c r="H49" s="23"/>
      <c r="I49" s="52" t="s">
        <v>95</v>
      </c>
      <c r="J49" s="53" t="s">
        <v>96</v>
      </c>
      <c r="K49" s="29"/>
      <c r="L49" s="27" t="s">
        <v>97</v>
      </c>
      <c r="M49" s="54">
        <f>IFERROR(IF(AND(M18,M19,M23,M26,M31,M32,M33,M34,M39,M40,M41,M42,M43,M44,M45,M46,M47,M48)="","",SUM(M18,M19,M23,M26,M31,M32,M33,M34,M39,M40,M41,M42,M43,M44,M45,M46,M47,M48)),"")</f>
        <v>9298222686</v>
      </c>
      <c r="N49" s="54">
        <f>IFERROR(IF(AND(N18,N19,N23,N26,N31,N32,N33,N34,N39,N40,N41,N42,N43,N44,N45,N46,N47,N48)="","",SUM(N18,N19,N23,N26,N31,N32,N33,N34,N39,N40,N41,N42,N43,N44,N45,N46,N47,N48)),"")</f>
        <v>8752685102</v>
      </c>
    </row>
    <row r="50" spans="1:14" s="24" customFormat="1" ht="13.5" customHeight="1" x14ac:dyDescent="0.3">
      <c r="A50" s="23"/>
      <c r="B50" s="23"/>
      <c r="C50" s="23"/>
      <c r="D50" s="23"/>
      <c r="E50" s="23"/>
      <c r="F50" s="23"/>
      <c r="G50" s="23"/>
      <c r="H50" s="23"/>
      <c r="I50" s="52"/>
      <c r="J50" s="55"/>
      <c r="K50" s="39"/>
      <c r="L50" s="51"/>
      <c r="M50" s="40"/>
      <c r="N50" s="40"/>
    </row>
    <row r="51" spans="1:14" s="24" customFormat="1" ht="13.5" customHeight="1" x14ac:dyDescent="0.3">
      <c r="A51" s="23">
        <v>0.28999999999999998</v>
      </c>
      <c r="B51" s="23">
        <v>1</v>
      </c>
      <c r="C51" s="23">
        <f t="shared" si="0"/>
        <v>56372529.816</v>
      </c>
      <c r="D51" s="23">
        <f t="shared" si="0"/>
        <v>203243840.80000001</v>
      </c>
      <c r="E51" s="23"/>
      <c r="F51" s="23"/>
      <c r="G51" s="23"/>
      <c r="H51" s="23"/>
      <c r="I51" s="52" t="s">
        <v>98</v>
      </c>
      <c r="J51" s="56" t="s">
        <v>99</v>
      </c>
      <c r="K51" s="29"/>
      <c r="L51" s="27" t="s">
        <v>100</v>
      </c>
      <c r="M51" s="57">
        <v>1943880294</v>
      </c>
      <c r="N51" s="57">
        <v>2032438388</v>
      </c>
    </row>
    <row r="52" spans="1:14" s="24" customFormat="1" ht="13.5" customHeight="1" x14ac:dyDescent="0.3">
      <c r="A52" s="23"/>
      <c r="B52" s="23"/>
      <c r="C52" s="23"/>
      <c r="D52" s="23"/>
      <c r="E52" s="23"/>
      <c r="F52" s="23"/>
      <c r="G52" s="23"/>
      <c r="H52" s="23"/>
      <c r="I52" s="52"/>
      <c r="J52" s="58"/>
      <c r="K52" s="39"/>
      <c r="L52" s="51"/>
      <c r="M52" s="40"/>
      <c r="N52" s="40"/>
    </row>
    <row r="53" spans="1:14" s="24" customFormat="1" ht="13.5" customHeight="1" x14ac:dyDescent="0.3">
      <c r="A53" s="23">
        <v>0.3</v>
      </c>
      <c r="B53" s="23">
        <v>1.01</v>
      </c>
      <c r="C53" s="23">
        <f t="shared" si="0"/>
        <v>306602809.84545457</v>
      </c>
      <c r="D53" s="23">
        <f t="shared" si="0"/>
        <v>990270431.54636359</v>
      </c>
      <c r="E53" s="23"/>
      <c r="F53" s="23"/>
      <c r="G53" s="23"/>
      <c r="H53" s="23"/>
      <c r="I53" s="52" t="s">
        <v>101</v>
      </c>
      <c r="J53" s="53" t="s">
        <v>102</v>
      </c>
      <c r="K53" s="29"/>
      <c r="L53" s="27" t="s">
        <v>103</v>
      </c>
      <c r="M53" s="54">
        <f>IFERROR(IF(AND(M49,M51)="","",SUM(M49,M51)),"")</f>
        <v>11242102980</v>
      </c>
      <c r="N53" s="54">
        <f>IFERROR(IF(AND(N49,N51)="","",SUM(N49,N51)),"")</f>
        <v>10785123490</v>
      </c>
    </row>
    <row r="54" spans="1:14" s="24" customFormat="1" ht="13.5" customHeight="1" x14ac:dyDescent="0.3">
      <c r="A54" s="23"/>
      <c r="B54" s="23"/>
      <c r="C54" s="23"/>
      <c r="D54" s="23"/>
      <c r="E54" s="23"/>
      <c r="F54" s="23"/>
      <c r="G54" s="23"/>
      <c r="H54" s="23"/>
      <c r="I54" s="52"/>
      <c r="J54" s="53"/>
      <c r="K54" s="39"/>
      <c r="L54" s="51"/>
      <c r="M54" s="40"/>
      <c r="N54" s="40"/>
    </row>
    <row r="55" spans="1:14" s="24" customFormat="1" ht="13.5" customHeight="1" x14ac:dyDescent="0.3">
      <c r="A55" s="23"/>
      <c r="B55" s="23"/>
      <c r="C55" s="23"/>
      <c r="D55" s="23"/>
      <c r="E55" s="23"/>
      <c r="F55" s="23"/>
      <c r="G55" s="23"/>
      <c r="H55" s="23"/>
      <c r="I55" s="52"/>
      <c r="J55" s="53" t="s">
        <v>104</v>
      </c>
      <c r="K55" s="39"/>
      <c r="L55" s="51"/>
      <c r="M55" s="40"/>
      <c r="N55" s="40"/>
    </row>
    <row r="56" spans="1:14" s="24" customFormat="1" ht="13.5" customHeight="1" x14ac:dyDescent="0.3">
      <c r="A56" s="23">
        <v>0.31</v>
      </c>
      <c r="B56" s="23">
        <v>1.02</v>
      </c>
      <c r="C56" s="23">
        <f t="shared" si="0"/>
        <v>1.31</v>
      </c>
      <c r="D56" s="23">
        <f t="shared" si="0"/>
        <v>2.02</v>
      </c>
      <c r="E56" s="23"/>
      <c r="F56" s="23"/>
      <c r="G56" s="23"/>
      <c r="H56" s="23"/>
      <c r="I56" s="37" t="s">
        <v>13</v>
      </c>
      <c r="J56" s="58" t="s">
        <v>105</v>
      </c>
      <c r="K56" s="39"/>
      <c r="L56" s="51" t="s">
        <v>106</v>
      </c>
      <c r="M56" s="42">
        <v>0</v>
      </c>
      <c r="N56" s="42">
        <v>0</v>
      </c>
    </row>
    <row r="57" spans="1:14" s="24" customFormat="1" ht="13.5" customHeight="1" x14ac:dyDescent="0.3">
      <c r="A57" s="23">
        <v>0.32</v>
      </c>
      <c r="B57" s="23">
        <v>1.03</v>
      </c>
      <c r="C57" s="23">
        <f t="shared" si="0"/>
        <v>253369233.06400001</v>
      </c>
      <c r="D57" s="23">
        <f t="shared" si="0"/>
        <v>770521901.347</v>
      </c>
      <c r="E57" s="23"/>
      <c r="F57" s="23"/>
      <c r="G57" s="23"/>
      <c r="H57" s="23"/>
      <c r="I57" s="37" t="s">
        <v>16</v>
      </c>
      <c r="J57" s="58" t="s">
        <v>107</v>
      </c>
      <c r="K57" s="39"/>
      <c r="L57" s="51" t="s">
        <v>108</v>
      </c>
      <c r="M57" s="40">
        <f t="array" ref="M57">IF(AND(ISBLANK(M58:M63)),"",SUM(M58:M63))</f>
        <v>7917788492</v>
      </c>
      <c r="N57" s="40">
        <f t="array" ref="N57">IF(AND(ISBLANK(N58:N63)),"",SUM(N58:N63))</f>
        <v>7480795139</v>
      </c>
    </row>
    <row r="58" spans="1:14" s="24" customFormat="1" ht="13.5" customHeight="1" x14ac:dyDescent="0.3">
      <c r="A58" s="23">
        <v>0.33</v>
      </c>
      <c r="B58" s="23">
        <v>1.04</v>
      </c>
      <c r="C58" s="23">
        <f t="shared" si="0"/>
        <v>2597738.4362500003</v>
      </c>
      <c r="D58" s="23">
        <f t="shared" si="0"/>
        <v>7434972.3100000005</v>
      </c>
      <c r="E58" s="23"/>
      <c r="F58" s="23"/>
      <c r="G58" s="23"/>
      <c r="H58" s="23"/>
      <c r="I58" s="37" t="s">
        <v>19</v>
      </c>
      <c r="J58" s="55" t="s">
        <v>109</v>
      </c>
      <c r="K58" s="39"/>
      <c r="L58" s="51" t="s">
        <v>110</v>
      </c>
      <c r="M58" s="42">
        <v>62975445</v>
      </c>
      <c r="N58" s="42">
        <v>57192079</v>
      </c>
    </row>
    <row r="59" spans="1:14" s="24" customFormat="1" ht="13.5" customHeight="1" x14ac:dyDescent="0.3">
      <c r="A59" s="23">
        <v>0.34</v>
      </c>
      <c r="B59" s="23">
        <v>1.05</v>
      </c>
      <c r="C59" s="23">
        <f t="shared" si="0"/>
        <v>242930036.02000001</v>
      </c>
      <c r="D59" s="23">
        <f t="shared" si="0"/>
        <v>721256218.36000001</v>
      </c>
      <c r="E59" s="23"/>
      <c r="F59" s="23"/>
      <c r="G59" s="23"/>
      <c r="H59" s="23"/>
      <c r="I59" s="37" t="s">
        <v>22</v>
      </c>
      <c r="J59" s="55" t="s">
        <v>111</v>
      </c>
      <c r="K59" s="39"/>
      <c r="L59" s="51" t="s">
        <v>112</v>
      </c>
      <c r="M59" s="42">
        <v>7145001020</v>
      </c>
      <c r="N59" s="42">
        <v>6869106822</v>
      </c>
    </row>
    <row r="60" spans="1:14" s="24" customFormat="1" ht="13.5" customHeight="1" x14ac:dyDescent="0.3">
      <c r="A60" s="23">
        <v>0.35</v>
      </c>
      <c r="B60" s="23">
        <v>1.06</v>
      </c>
      <c r="C60" s="23">
        <f t="shared" si="0"/>
        <v>14913777.305555554</v>
      </c>
      <c r="D60" s="23">
        <f t="shared" si="0"/>
        <v>36696912.208888896</v>
      </c>
      <c r="E60" s="23"/>
      <c r="F60" s="23"/>
      <c r="G60" s="23"/>
      <c r="H60" s="23"/>
      <c r="I60" s="37" t="s">
        <v>25</v>
      </c>
      <c r="J60" s="55" t="s">
        <v>113</v>
      </c>
      <c r="K60" s="39"/>
      <c r="L60" s="51" t="s">
        <v>114</v>
      </c>
      <c r="M60" s="42">
        <v>383497096</v>
      </c>
      <c r="N60" s="42">
        <v>311577539</v>
      </c>
    </row>
    <row r="61" spans="1:14" s="24" customFormat="1" ht="13.5" customHeight="1" x14ac:dyDescent="0.3">
      <c r="A61" s="23">
        <v>0.36</v>
      </c>
      <c r="B61" s="23">
        <v>1.07</v>
      </c>
      <c r="C61" s="23">
        <f t="shared" si="0"/>
        <v>377575.73714285716</v>
      </c>
      <c r="D61" s="23">
        <f t="shared" si="0"/>
        <v>1241383.5114285715</v>
      </c>
      <c r="E61" s="23"/>
      <c r="F61" s="23"/>
      <c r="G61" s="23"/>
      <c r="H61" s="23"/>
      <c r="I61" s="37" t="s">
        <v>115</v>
      </c>
      <c r="J61" s="55" t="s">
        <v>116</v>
      </c>
      <c r="K61" s="39"/>
      <c r="L61" s="51" t="s">
        <v>117</v>
      </c>
      <c r="M61" s="42">
        <v>7341724</v>
      </c>
      <c r="N61" s="42">
        <v>8121187</v>
      </c>
    </row>
    <row r="62" spans="1:14" s="24" customFormat="1" ht="13.5" customHeight="1" x14ac:dyDescent="0.3">
      <c r="A62" s="23">
        <v>0.37</v>
      </c>
      <c r="B62" s="23">
        <v>1.08</v>
      </c>
      <c r="C62" s="23">
        <f t="shared" si="0"/>
        <v>4115671.7033333336</v>
      </c>
      <c r="D62" s="23">
        <f t="shared" si="0"/>
        <v>2.08</v>
      </c>
      <c r="E62" s="23"/>
      <c r="F62" s="23"/>
      <c r="G62" s="23"/>
      <c r="H62" s="23"/>
      <c r="I62" s="37" t="s">
        <v>118</v>
      </c>
      <c r="J62" s="43" t="s">
        <v>119</v>
      </c>
      <c r="K62" s="39"/>
      <c r="L62" s="51" t="s">
        <v>120</v>
      </c>
      <c r="M62" s="42">
        <v>100110900</v>
      </c>
      <c r="N62" s="42">
        <v>0</v>
      </c>
    </row>
    <row r="63" spans="1:14" s="24" customFormat="1" ht="13.5" customHeight="1" x14ac:dyDescent="0.3">
      <c r="A63" s="23">
        <v>0.38</v>
      </c>
      <c r="B63" s="23">
        <v>1.0900000000000001</v>
      </c>
      <c r="C63" s="23">
        <f t="shared" si="0"/>
        <v>9240854.3422222231</v>
      </c>
      <c r="D63" s="23">
        <f t="shared" si="0"/>
        <v>28436589.654444445</v>
      </c>
      <c r="E63" s="23"/>
      <c r="F63" s="23"/>
      <c r="G63" s="23"/>
      <c r="H63" s="23"/>
      <c r="I63" s="37" t="s">
        <v>121</v>
      </c>
      <c r="J63" s="55" t="s">
        <v>122</v>
      </c>
      <c r="K63" s="39"/>
      <c r="L63" s="51" t="s">
        <v>123</v>
      </c>
      <c r="M63" s="42">
        <v>218862307</v>
      </c>
      <c r="N63" s="42">
        <v>234797512</v>
      </c>
    </row>
    <row r="64" spans="1:14" ht="13.5" customHeight="1" x14ac:dyDescent="0.3">
      <c r="A64" s="23">
        <v>0.39</v>
      </c>
      <c r="B64" s="23">
        <v>1.1000000000000001</v>
      </c>
      <c r="C64" s="23">
        <f t="shared" si="0"/>
        <v>498881.31142857147</v>
      </c>
      <c r="D64" s="23">
        <f t="shared" si="0"/>
        <v>1484583.4125000003</v>
      </c>
      <c r="I64" s="37" t="s">
        <v>28</v>
      </c>
      <c r="J64" s="58" t="s">
        <v>56</v>
      </c>
      <c r="K64" s="39"/>
      <c r="L64" s="51" t="s">
        <v>124</v>
      </c>
      <c r="M64" s="42">
        <v>8954255</v>
      </c>
      <c r="N64" s="42">
        <v>10796955</v>
      </c>
    </row>
    <row r="65" spans="1:923" ht="13.5" customHeight="1" x14ac:dyDescent="0.3">
      <c r="A65" s="23">
        <v>0.4</v>
      </c>
      <c r="B65" s="23">
        <v>1.1100000000000001</v>
      </c>
      <c r="C65" s="23">
        <f t="shared" si="0"/>
        <v>1.4</v>
      </c>
      <c r="D65" s="23">
        <f t="shared" si="0"/>
        <v>449742.39571428578</v>
      </c>
      <c r="I65" s="37" t="s">
        <v>37</v>
      </c>
      <c r="J65" s="58" t="s">
        <v>125</v>
      </c>
      <c r="K65" s="39"/>
      <c r="L65" s="51" t="s">
        <v>126</v>
      </c>
      <c r="M65" s="42">
        <v>0</v>
      </c>
      <c r="N65" s="42">
        <v>2836200</v>
      </c>
    </row>
    <row r="66" spans="1:923" ht="13.5" customHeight="1" x14ac:dyDescent="0.3">
      <c r="A66" s="23">
        <v>0.41</v>
      </c>
      <c r="B66" s="23">
        <v>1.1200000000000001</v>
      </c>
      <c r="C66" s="23">
        <f t="shared" si="0"/>
        <v>209198.75571428571</v>
      </c>
      <c r="D66" s="23">
        <f t="shared" si="0"/>
        <v>550406.76</v>
      </c>
      <c r="I66" s="37" t="s">
        <v>52</v>
      </c>
      <c r="J66" s="58" t="s">
        <v>127</v>
      </c>
      <c r="K66" s="39"/>
      <c r="L66" s="51" t="s">
        <v>128</v>
      </c>
      <c r="M66" s="42">
        <v>3571662</v>
      </c>
      <c r="N66" s="42">
        <v>3440029</v>
      </c>
    </row>
    <row r="67" spans="1:923" ht="13.5" customHeight="1" x14ac:dyDescent="0.3">
      <c r="A67" s="23">
        <v>0.42</v>
      </c>
      <c r="B67" s="23">
        <v>1.1299999999999999</v>
      </c>
      <c r="C67" s="23">
        <f t="shared" si="0"/>
        <v>1606451.44</v>
      </c>
      <c r="D67" s="23">
        <f t="shared" si="0"/>
        <v>4292057.8237499995</v>
      </c>
      <c r="I67" s="37" t="s">
        <v>55</v>
      </c>
      <c r="J67" s="58" t="s">
        <v>129</v>
      </c>
      <c r="K67" s="39"/>
      <c r="L67" s="51" t="s">
        <v>130</v>
      </c>
      <c r="M67" s="40">
        <f t="array" ref="M67">IF(AND(ISBLANK(M68:M70)),"",SUM(M68:M70))</f>
        <v>30599048</v>
      </c>
      <c r="N67" s="40">
        <f t="array" ref="N67">IF(AND(ISBLANK(N68:N70)),"",SUM(N68:N70))</f>
        <v>30386235</v>
      </c>
    </row>
    <row r="68" spans="1:923" ht="13.5" customHeight="1" x14ac:dyDescent="0.3">
      <c r="A68" s="23">
        <v>0.43</v>
      </c>
      <c r="B68" s="23">
        <v>1.1399999999999999</v>
      </c>
      <c r="C68" s="23">
        <f t="shared" si="0"/>
        <v>924885.47375</v>
      </c>
      <c r="D68" s="23">
        <f t="shared" si="0"/>
        <v>2335097.3424999998</v>
      </c>
      <c r="I68" s="37" t="s">
        <v>131</v>
      </c>
      <c r="J68" s="58" t="s">
        <v>132</v>
      </c>
      <c r="K68" s="39"/>
      <c r="L68" s="51" t="s">
        <v>133</v>
      </c>
      <c r="M68" s="42">
        <v>17207145</v>
      </c>
      <c r="N68" s="42">
        <v>16386633</v>
      </c>
    </row>
    <row r="69" spans="1:923" ht="13.5" customHeight="1" x14ac:dyDescent="0.3">
      <c r="A69" s="23">
        <v>0.44</v>
      </c>
      <c r="B69" s="23">
        <v>1.1499999999999999</v>
      </c>
      <c r="C69" s="23">
        <f t="shared" si="0"/>
        <v>588366.48571428563</v>
      </c>
      <c r="D69" s="23">
        <f t="shared" si="0"/>
        <v>1600593.0142857141</v>
      </c>
      <c r="I69" s="37" t="s">
        <v>134</v>
      </c>
      <c r="J69" s="55" t="s">
        <v>135</v>
      </c>
      <c r="K69" s="39"/>
      <c r="L69" s="51" t="s">
        <v>136</v>
      </c>
      <c r="M69" s="42">
        <v>9360353</v>
      </c>
      <c r="N69" s="42">
        <v>9742727</v>
      </c>
    </row>
    <row r="70" spans="1:923" ht="13.5" customHeight="1" x14ac:dyDescent="0.3">
      <c r="A70" s="23">
        <v>0.45</v>
      </c>
      <c r="B70" s="23">
        <v>1.1599999999999999</v>
      </c>
      <c r="C70" s="23">
        <f t="shared" si="0"/>
        <v>259172.52142857143</v>
      </c>
      <c r="D70" s="23">
        <f t="shared" si="0"/>
        <v>705427.16</v>
      </c>
      <c r="I70" s="37" t="s">
        <v>137</v>
      </c>
      <c r="J70" s="55" t="s">
        <v>138</v>
      </c>
      <c r="K70" s="39"/>
      <c r="L70" s="51" t="s">
        <v>139</v>
      </c>
      <c r="M70" s="42">
        <v>4031550</v>
      </c>
      <c r="N70" s="42">
        <v>4256875</v>
      </c>
    </row>
    <row r="71" spans="1:923" ht="13.5" customHeight="1" x14ac:dyDescent="0.3">
      <c r="A71" s="23">
        <v>0.46</v>
      </c>
      <c r="B71" s="23">
        <v>1.17</v>
      </c>
      <c r="C71" s="23">
        <f t="shared" si="0"/>
        <v>323155.66571428574</v>
      </c>
      <c r="D71" s="23">
        <f t="shared" si="0"/>
        <v>1184874.8757142855</v>
      </c>
      <c r="I71" s="37" t="s">
        <v>58</v>
      </c>
      <c r="J71" s="58" t="s">
        <v>140</v>
      </c>
      <c r="K71" s="39"/>
      <c r="L71" s="51" t="s">
        <v>141</v>
      </c>
      <c r="M71" s="42">
        <v>4917564</v>
      </c>
      <c r="N71" s="42">
        <v>7088982</v>
      </c>
    </row>
    <row r="72" spans="1:923" ht="12.75" customHeight="1" x14ac:dyDescent="0.3">
      <c r="A72" s="23"/>
      <c r="B72" s="23"/>
      <c r="I72" s="59"/>
      <c r="J72" s="60"/>
      <c r="K72" s="61"/>
      <c r="L72" s="62"/>
      <c r="M72" s="63"/>
      <c r="N72" s="63"/>
    </row>
    <row r="73" spans="1:923" s="31" customFormat="1" ht="13.2" x14ac:dyDescent="0.3">
      <c r="A73" s="32"/>
      <c r="B73" s="32"/>
      <c r="C73" s="32"/>
      <c r="D73" s="32"/>
      <c r="E73" s="32"/>
      <c r="F73" s="32"/>
      <c r="G73" s="32"/>
      <c r="H73" s="32"/>
      <c r="I73" s="48"/>
      <c r="J73" s="49"/>
      <c r="K73" s="49"/>
      <c r="L73" s="49"/>
      <c r="M73" s="49"/>
      <c r="N73" s="50" t="s">
        <v>142</v>
      </c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  <c r="IY73" s="36"/>
      <c r="IZ73" s="36"/>
      <c r="JA73" s="36"/>
      <c r="JB73" s="36"/>
      <c r="JC73" s="36"/>
      <c r="JD73" s="36"/>
      <c r="JE73" s="36"/>
      <c r="JF73" s="36"/>
      <c r="JG73" s="36"/>
      <c r="JH73" s="36"/>
      <c r="JI73" s="36"/>
      <c r="JJ73" s="36"/>
      <c r="JK73" s="36"/>
      <c r="JL73" s="36"/>
      <c r="JM73" s="36"/>
      <c r="JN73" s="36"/>
      <c r="JO73" s="36"/>
      <c r="JP73" s="36"/>
      <c r="JQ73" s="36"/>
      <c r="JR73" s="36"/>
      <c r="JS73" s="36"/>
      <c r="JT73" s="36"/>
      <c r="JU73" s="36"/>
      <c r="JV73" s="36"/>
      <c r="JW73" s="36"/>
      <c r="JX73" s="36"/>
      <c r="JY73" s="36"/>
      <c r="JZ73" s="36"/>
      <c r="KA73" s="36"/>
      <c r="KB73" s="36"/>
      <c r="KC73" s="36"/>
      <c r="KD73" s="36"/>
      <c r="KE73" s="36"/>
      <c r="KF73" s="36"/>
      <c r="KG73" s="36"/>
      <c r="KH73" s="36"/>
      <c r="KI73" s="36"/>
      <c r="KJ73" s="36"/>
      <c r="KK73" s="36"/>
      <c r="KL73" s="36"/>
      <c r="KM73" s="36"/>
      <c r="KN73" s="36"/>
      <c r="KO73" s="36"/>
      <c r="KP73" s="36"/>
      <c r="KQ73" s="36"/>
      <c r="KR73" s="36"/>
      <c r="KS73" s="36"/>
      <c r="KT73" s="36"/>
      <c r="KU73" s="36"/>
      <c r="KV73" s="36"/>
      <c r="KW73" s="36"/>
      <c r="KX73" s="36"/>
      <c r="KY73" s="36"/>
      <c r="KZ73" s="36"/>
      <c r="LA73" s="36"/>
      <c r="LB73" s="36"/>
      <c r="LC73" s="36"/>
      <c r="LD73" s="36"/>
      <c r="LE73" s="36"/>
      <c r="LF73" s="36"/>
      <c r="LG73" s="36"/>
      <c r="LH73" s="36"/>
      <c r="LI73" s="36"/>
      <c r="LJ73" s="36"/>
      <c r="LK73" s="36"/>
      <c r="LL73" s="36"/>
      <c r="LM73" s="36"/>
      <c r="LN73" s="36"/>
      <c r="LO73" s="36"/>
      <c r="LP73" s="36"/>
      <c r="LQ73" s="36"/>
      <c r="LR73" s="36"/>
      <c r="LS73" s="36"/>
      <c r="LT73" s="36"/>
      <c r="LU73" s="36"/>
      <c r="LV73" s="36"/>
      <c r="LW73" s="36"/>
      <c r="LX73" s="36"/>
      <c r="LY73" s="36"/>
      <c r="LZ73" s="36"/>
      <c r="MA73" s="36"/>
      <c r="MB73" s="36"/>
      <c r="MC73" s="36"/>
      <c r="MD73" s="36"/>
      <c r="ME73" s="36"/>
      <c r="MF73" s="36"/>
      <c r="MG73" s="36"/>
      <c r="MH73" s="36"/>
      <c r="MI73" s="36"/>
      <c r="MJ73" s="36"/>
      <c r="MK73" s="36"/>
      <c r="ML73" s="36"/>
      <c r="MM73" s="36"/>
      <c r="MN73" s="36"/>
      <c r="MO73" s="36"/>
      <c r="MP73" s="36"/>
      <c r="MQ73" s="36"/>
      <c r="MR73" s="36"/>
      <c r="MS73" s="36"/>
      <c r="MT73" s="36"/>
      <c r="MU73" s="36"/>
      <c r="MV73" s="36"/>
      <c r="MW73" s="36"/>
      <c r="MX73" s="36"/>
      <c r="MY73" s="36"/>
      <c r="MZ73" s="36"/>
      <c r="NA73" s="36"/>
      <c r="NB73" s="36"/>
      <c r="NC73" s="36"/>
      <c r="ND73" s="36"/>
      <c r="NE73" s="36"/>
      <c r="NF73" s="36"/>
      <c r="NG73" s="36"/>
      <c r="NH73" s="36"/>
      <c r="NI73" s="36"/>
      <c r="NJ73" s="36"/>
      <c r="NK73" s="36"/>
      <c r="NL73" s="36"/>
      <c r="NM73" s="36"/>
      <c r="NN73" s="36"/>
      <c r="NO73" s="36"/>
      <c r="NP73" s="36"/>
      <c r="NQ73" s="36"/>
      <c r="NR73" s="36"/>
      <c r="NS73" s="36"/>
      <c r="NT73" s="36"/>
      <c r="NU73" s="36"/>
      <c r="NV73" s="36"/>
      <c r="NW73" s="36"/>
      <c r="NX73" s="36"/>
      <c r="NY73" s="36"/>
      <c r="NZ73" s="36"/>
      <c r="OA73" s="36"/>
      <c r="OB73" s="36"/>
      <c r="OC73" s="36"/>
      <c r="OD73" s="36"/>
      <c r="OE73" s="36"/>
      <c r="OF73" s="36"/>
      <c r="OG73" s="36"/>
      <c r="OH73" s="36"/>
      <c r="OI73" s="36"/>
      <c r="OJ73" s="36"/>
      <c r="OK73" s="36"/>
      <c r="OL73" s="36"/>
      <c r="OM73" s="36"/>
      <c r="ON73" s="36"/>
      <c r="OO73" s="36"/>
      <c r="OP73" s="36"/>
      <c r="OQ73" s="36"/>
      <c r="OR73" s="36"/>
      <c r="OS73" s="36"/>
      <c r="OT73" s="36"/>
      <c r="OU73" s="36"/>
      <c r="OV73" s="36"/>
      <c r="OW73" s="36"/>
      <c r="OX73" s="36"/>
      <c r="OY73" s="36"/>
      <c r="OZ73" s="36"/>
      <c r="PA73" s="36"/>
      <c r="PB73" s="36"/>
      <c r="PC73" s="36"/>
      <c r="PD73" s="36"/>
      <c r="PE73" s="36"/>
      <c r="PF73" s="36"/>
      <c r="PG73" s="36"/>
      <c r="PH73" s="36"/>
      <c r="PI73" s="36"/>
      <c r="PJ73" s="36"/>
      <c r="PK73" s="36"/>
      <c r="PL73" s="36"/>
      <c r="PM73" s="36"/>
      <c r="PN73" s="36"/>
      <c r="PO73" s="36"/>
      <c r="PP73" s="36"/>
      <c r="PQ73" s="36"/>
      <c r="PR73" s="36"/>
      <c r="PS73" s="36"/>
      <c r="PT73" s="36"/>
      <c r="PU73" s="36"/>
      <c r="PV73" s="36"/>
      <c r="PW73" s="36"/>
      <c r="PX73" s="36"/>
      <c r="PY73" s="36"/>
      <c r="PZ73" s="36"/>
      <c r="QA73" s="36"/>
      <c r="QB73" s="36"/>
      <c r="QC73" s="36"/>
      <c r="QD73" s="36"/>
      <c r="QE73" s="36"/>
      <c r="QF73" s="36"/>
      <c r="QG73" s="36"/>
      <c r="QH73" s="36"/>
      <c r="QI73" s="36"/>
      <c r="QJ73" s="36"/>
      <c r="QK73" s="36"/>
      <c r="QL73" s="36"/>
      <c r="QM73" s="36"/>
      <c r="QN73" s="36"/>
      <c r="QO73" s="36"/>
      <c r="QP73" s="36"/>
      <c r="QQ73" s="36"/>
      <c r="QR73" s="36"/>
      <c r="QS73" s="36"/>
      <c r="QT73" s="36"/>
      <c r="QU73" s="36"/>
      <c r="QV73" s="36"/>
      <c r="QW73" s="36"/>
      <c r="QX73" s="36"/>
      <c r="QY73" s="36"/>
      <c r="QZ73" s="36"/>
      <c r="RA73" s="36"/>
      <c r="RB73" s="36"/>
      <c r="RC73" s="36"/>
      <c r="RD73" s="36"/>
      <c r="RE73" s="36"/>
      <c r="RF73" s="36"/>
      <c r="RG73" s="36"/>
      <c r="RH73" s="36"/>
      <c r="RI73" s="36"/>
      <c r="RJ73" s="36"/>
      <c r="RK73" s="36"/>
      <c r="RL73" s="36"/>
      <c r="RM73" s="36"/>
      <c r="RN73" s="36"/>
      <c r="RO73" s="36"/>
      <c r="RP73" s="36"/>
      <c r="RQ73" s="36"/>
      <c r="RR73" s="36"/>
      <c r="RS73" s="36"/>
      <c r="RT73" s="36"/>
      <c r="RU73" s="36"/>
      <c r="RV73" s="36"/>
      <c r="RW73" s="36"/>
      <c r="RX73" s="36"/>
      <c r="RY73" s="36"/>
      <c r="RZ73" s="36"/>
      <c r="SA73" s="36"/>
      <c r="SB73" s="36"/>
      <c r="SC73" s="36"/>
      <c r="SD73" s="36"/>
      <c r="SE73" s="36"/>
      <c r="SF73" s="36"/>
      <c r="SG73" s="36"/>
      <c r="SH73" s="36"/>
      <c r="SI73" s="36"/>
      <c r="SJ73" s="36"/>
      <c r="SK73" s="36"/>
      <c r="SL73" s="36"/>
      <c r="SM73" s="36"/>
      <c r="SN73" s="36"/>
      <c r="SO73" s="36"/>
      <c r="SP73" s="36"/>
      <c r="SQ73" s="36"/>
      <c r="SR73" s="36"/>
      <c r="SS73" s="36"/>
      <c r="ST73" s="36"/>
      <c r="SU73" s="36"/>
      <c r="SV73" s="36"/>
      <c r="SW73" s="36"/>
      <c r="SX73" s="36"/>
      <c r="SY73" s="36"/>
      <c r="SZ73" s="36"/>
      <c r="TA73" s="36"/>
      <c r="TB73" s="36"/>
      <c r="TC73" s="36"/>
      <c r="TD73" s="36"/>
      <c r="TE73" s="36"/>
      <c r="TF73" s="36"/>
      <c r="TG73" s="36"/>
      <c r="TH73" s="36"/>
      <c r="TI73" s="36"/>
      <c r="TJ73" s="36"/>
      <c r="TK73" s="36"/>
      <c r="TL73" s="36"/>
      <c r="TM73" s="36"/>
      <c r="TN73" s="36"/>
      <c r="TO73" s="36"/>
      <c r="TP73" s="36"/>
      <c r="TQ73" s="36"/>
      <c r="TR73" s="36"/>
      <c r="TS73" s="36"/>
      <c r="TT73" s="36"/>
      <c r="TU73" s="36"/>
      <c r="TV73" s="36"/>
      <c r="TW73" s="36"/>
      <c r="TX73" s="36"/>
      <c r="TY73" s="36"/>
      <c r="TZ73" s="36"/>
      <c r="UA73" s="36"/>
      <c r="UB73" s="36"/>
      <c r="UC73" s="36"/>
      <c r="UD73" s="36"/>
      <c r="UE73" s="36"/>
      <c r="UF73" s="36"/>
      <c r="UG73" s="36"/>
      <c r="UH73" s="36"/>
      <c r="UI73" s="36"/>
      <c r="UJ73" s="36"/>
      <c r="UK73" s="36"/>
      <c r="UL73" s="36"/>
      <c r="UM73" s="36"/>
      <c r="UN73" s="36"/>
      <c r="UO73" s="36"/>
      <c r="UP73" s="36"/>
      <c r="UQ73" s="36"/>
      <c r="UR73" s="36"/>
      <c r="US73" s="36"/>
      <c r="UT73" s="36"/>
      <c r="UU73" s="36"/>
      <c r="UV73" s="36"/>
      <c r="UW73" s="36"/>
      <c r="UX73" s="36"/>
      <c r="UY73" s="36"/>
      <c r="UZ73" s="36"/>
      <c r="VA73" s="36"/>
      <c r="VB73" s="36"/>
      <c r="VC73" s="36"/>
      <c r="VD73" s="36"/>
      <c r="VE73" s="36"/>
      <c r="VF73" s="36"/>
      <c r="VG73" s="36"/>
      <c r="VH73" s="36"/>
      <c r="VI73" s="36"/>
      <c r="VJ73" s="36"/>
      <c r="VK73" s="36"/>
      <c r="VL73" s="36"/>
      <c r="VM73" s="36"/>
      <c r="VN73" s="36"/>
      <c r="VO73" s="36"/>
      <c r="VP73" s="36"/>
      <c r="VQ73" s="36"/>
      <c r="VR73" s="36"/>
      <c r="VS73" s="36"/>
      <c r="VT73" s="36"/>
      <c r="VU73" s="36"/>
      <c r="VV73" s="36"/>
      <c r="VW73" s="36"/>
      <c r="VX73" s="36"/>
      <c r="VY73" s="36"/>
      <c r="VZ73" s="36"/>
      <c r="WA73" s="36"/>
      <c r="WB73" s="36"/>
      <c r="WC73" s="36"/>
      <c r="WD73" s="36"/>
      <c r="WE73" s="36"/>
      <c r="WF73" s="36"/>
      <c r="WG73" s="36"/>
      <c r="WH73" s="36"/>
      <c r="WI73" s="36"/>
      <c r="WJ73" s="36"/>
      <c r="WK73" s="36"/>
      <c r="WL73" s="36"/>
      <c r="WM73" s="36"/>
      <c r="WN73" s="36"/>
      <c r="WO73" s="36"/>
      <c r="WP73" s="36"/>
      <c r="WQ73" s="36"/>
      <c r="WR73" s="36"/>
      <c r="WS73" s="36"/>
      <c r="WT73" s="36"/>
      <c r="WU73" s="36"/>
      <c r="WV73" s="36"/>
      <c r="WW73" s="36"/>
      <c r="WX73" s="36"/>
      <c r="WY73" s="36"/>
      <c r="WZ73" s="36"/>
      <c r="XA73" s="36"/>
      <c r="XB73" s="36"/>
      <c r="XC73" s="36"/>
      <c r="XD73" s="36"/>
      <c r="XE73" s="36"/>
      <c r="XF73" s="36"/>
      <c r="XG73" s="36"/>
      <c r="XH73" s="36"/>
      <c r="XI73" s="36"/>
      <c r="XJ73" s="36"/>
      <c r="XK73" s="36"/>
      <c r="XL73" s="36"/>
      <c r="XM73" s="36"/>
      <c r="XN73" s="36"/>
      <c r="XO73" s="36"/>
      <c r="XP73" s="36"/>
      <c r="XQ73" s="36"/>
      <c r="XR73" s="36"/>
      <c r="XS73" s="36"/>
      <c r="XT73" s="36"/>
      <c r="XU73" s="36"/>
      <c r="XV73" s="36"/>
      <c r="XW73" s="36"/>
      <c r="XX73" s="36"/>
      <c r="XY73" s="36"/>
      <c r="XZ73" s="36"/>
      <c r="YA73" s="36"/>
      <c r="YB73" s="36"/>
      <c r="YC73" s="36"/>
      <c r="YD73" s="36"/>
      <c r="YE73" s="36"/>
      <c r="YF73" s="36"/>
      <c r="YG73" s="36"/>
      <c r="YH73" s="36"/>
      <c r="YI73" s="36"/>
      <c r="YJ73" s="36"/>
      <c r="YK73" s="36"/>
      <c r="YL73" s="36"/>
      <c r="YM73" s="36"/>
      <c r="YN73" s="36"/>
      <c r="YO73" s="36"/>
      <c r="YP73" s="36"/>
      <c r="YQ73" s="36"/>
      <c r="YR73" s="36"/>
      <c r="YS73" s="36"/>
      <c r="YT73" s="36"/>
      <c r="YU73" s="36"/>
      <c r="YV73" s="36"/>
      <c r="YW73" s="36"/>
      <c r="YX73" s="36"/>
      <c r="YY73" s="36"/>
      <c r="YZ73" s="36"/>
      <c r="ZA73" s="36"/>
      <c r="ZB73" s="36"/>
      <c r="ZC73" s="36"/>
      <c r="ZD73" s="36"/>
      <c r="ZE73" s="36"/>
      <c r="ZF73" s="36"/>
      <c r="ZG73" s="36"/>
      <c r="ZH73" s="36"/>
      <c r="ZI73" s="36"/>
      <c r="ZJ73" s="36"/>
      <c r="ZK73" s="36"/>
      <c r="ZL73" s="36"/>
      <c r="ZM73" s="36"/>
      <c r="ZN73" s="36"/>
      <c r="ZO73" s="36"/>
      <c r="ZP73" s="36"/>
      <c r="ZQ73" s="36"/>
      <c r="ZR73" s="36"/>
      <c r="ZS73" s="36"/>
      <c r="ZT73" s="36"/>
      <c r="ZU73" s="36"/>
      <c r="ZV73" s="36"/>
      <c r="ZW73" s="36"/>
      <c r="ZX73" s="36"/>
      <c r="ZY73" s="36"/>
      <c r="ZZ73" s="36"/>
      <c r="AAA73" s="36"/>
      <c r="AAB73" s="36"/>
      <c r="AAC73" s="36"/>
      <c r="AAD73" s="36"/>
      <c r="AAE73" s="36"/>
      <c r="AAF73" s="36"/>
      <c r="AAG73" s="36"/>
      <c r="AAH73" s="36"/>
      <c r="AAI73" s="36"/>
      <c r="AAJ73" s="36"/>
      <c r="AAK73" s="36"/>
      <c r="AAL73" s="36"/>
      <c r="AAM73" s="36"/>
      <c r="AAN73" s="36"/>
      <c r="AAO73" s="36"/>
      <c r="AAP73" s="36"/>
      <c r="AAQ73" s="36"/>
      <c r="AAR73" s="36"/>
      <c r="AAS73" s="36"/>
      <c r="AAT73" s="36"/>
      <c r="AAU73" s="36"/>
      <c r="AAV73" s="36"/>
      <c r="AAW73" s="36"/>
      <c r="AAX73" s="36"/>
      <c r="AAY73" s="36"/>
      <c r="AAZ73" s="36"/>
      <c r="ABA73" s="36"/>
      <c r="ABB73" s="36"/>
      <c r="ABC73" s="36"/>
      <c r="ABD73" s="36"/>
      <c r="ABE73" s="36"/>
      <c r="ABF73" s="36"/>
      <c r="ABG73" s="36"/>
      <c r="ABH73" s="36"/>
      <c r="ABI73" s="36"/>
      <c r="ABJ73" s="36"/>
      <c r="ABK73" s="36"/>
      <c r="ABL73" s="36"/>
      <c r="ABM73" s="36"/>
      <c r="ABN73" s="36"/>
      <c r="ABO73" s="36"/>
      <c r="ABP73" s="36"/>
      <c r="ABQ73" s="36"/>
      <c r="ABR73" s="36"/>
      <c r="ABS73" s="36"/>
      <c r="ABT73" s="36"/>
      <c r="ABU73" s="36"/>
      <c r="ABV73" s="36"/>
      <c r="ABW73" s="36"/>
      <c r="ABX73" s="36"/>
      <c r="ABY73" s="36"/>
      <c r="ABZ73" s="36"/>
      <c r="ACA73" s="36"/>
      <c r="ACB73" s="36"/>
      <c r="ACC73" s="36"/>
      <c r="ACD73" s="36"/>
      <c r="ACE73" s="36"/>
      <c r="ACF73" s="36"/>
      <c r="ACG73" s="36"/>
      <c r="ACH73" s="36"/>
      <c r="ACI73" s="36"/>
      <c r="ACJ73" s="36"/>
      <c r="ACK73" s="36"/>
      <c r="ACL73" s="36"/>
      <c r="ACM73" s="36"/>
      <c r="ACN73" s="36"/>
      <c r="ACO73" s="36"/>
      <c r="ACP73" s="36"/>
      <c r="ACQ73" s="36"/>
      <c r="ACR73" s="36"/>
      <c r="ACS73" s="36"/>
      <c r="ACT73" s="36"/>
      <c r="ACU73" s="36"/>
      <c r="ACV73" s="36"/>
      <c r="ACW73" s="36"/>
      <c r="ACX73" s="36"/>
      <c r="ACY73" s="36"/>
      <c r="ACZ73" s="36"/>
      <c r="ADA73" s="36"/>
      <c r="ADB73" s="36"/>
      <c r="ADC73" s="36"/>
      <c r="ADD73" s="36"/>
      <c r="ADE73" s="36"/>
      <c r="ADF73" s="36"/>
      <c r="ADG73" s="36"/>
      <c r="ADH73" s="36"/>
      <c r="ADI73" s="36"/>
      <c r="ADJ73" s="36"/>
      <c r="ADK73" s="36"/>
      <c r="ADL73" s="36"/>
      <c r="ADM73" s="36"/>
      <c r="ADN73" s="36"/>
      <c r="ADO73" s="36"/>
      <c r="ADP73" s="36"/>
      <c r="ADQ73" s="36"/>
      <c r="ADR73" s="36"/>
      <c r="ADS73" s="36"/>
      <c r="ADT73" s="36"/>
      <c r="ADU73" s="36"/>
      <c r="ADV73" s="36"/>
      <c r="ADW73" s="36"/>
      <c r="ADX73" s="36"/>
      <c r="ADY73" s="36"/>
      <c r="ADZ73" s="36"/>
      <c r="AEA73" s="36"/>
      <c r="AEB73" s="36"/>
      <c r="AEC73" s="36"/>
      <c r="AED73" s="36"/>
      <c r="AEE73" s="36"/>
      <c r="AEF73" s="36"/>
      <c r="AEG73" s="36"/>
      <c r="AEH73" s="36"/>
      <c r="AEI73" s="36"/>
      <c r="AEJ73" s="36"/>
      <c r="AEK73" s="36"/>
      <c r="AEL73" s="36"/>
      <c r="AEM73" s="36"/>
      <c r="AEN73" s="36"/>
      <c r="AEO73" s="36"/>
      <c r="AEP73" s="36"/>
      <c r="AEQ73" s="36"/>
      <c r="AER73" s="36"/>
      <c r="AES73" s="36"/>
      <c r="AET73" s="36"/>
      <c r="AEU73" s="36"/>
      <c r="AEV73" s="36"/>
      <c r="AEW73" s="36"/>
      <c r="AEX73" s="36"/>
      <c r="AEY73" s="36"/>
      <c r="AEZ73" s="36"/>
      <c r="AFA73" s="36"/>
      <c r="AFB73" s="36"/>
      <c r="AFC73" s="36"/>
      <c r="AFD73" s="36"/>
      <c r="AFE73" s="36"/>
      <c r="AFF73" s="36"/>
      <c r="AFG73" s="36"/>
      <c r="AFH73" s="36"/>
      <c r="AFI73" s="36"/>
      <c r="AFJ73" s="36"/>
      <c r="AFK73" s="36"/>
      <c r="AFL73" s="36"/>
      <c r="AFM73" s="36"/>
      <c r="AFN73" s="36"/>
      <c r="AFO73" s="36"/>
      <c r="AFP73" s="36"/>
      <c r="AFQ73" s="36"/>
      <c r="AFR73" s="36"/>
      <c r="AFS73" s="36"/>
      <c r="AFT73" s="36"/>
      <c r="AFU73" s="36"/>
      <c r="AFV73" s="36"/>
      <c r="AFW73" s="36"/>
      <c r="AFX73" s="36"/>
      <c r="AFY73" s="36"/>
      <c r="AFZ73" s="36"/>
      <c r="AGA73" s="36"/>
      <c r="AGB73" s="36"/>
      <c r="AGC73" s="36"/>
      <c r="AGD73" s="36"/>
      <c r="AGE73" s="36"/>
      <c r="AGF73" s="36"/>
      <c r="AGG73" s="36"/>
      <c r="AGH73" s="36"/>
      <c r="AGI73" s="36"/>
      <c r="AGJ73" s="36"/>
      <c r="AGK73" s="36"/>
      <c r="AGL73" s="36"/>
      <c r="AGM73" s="36"/>
      <c r="AGN73" s="36"/>
      <c r="AGO73" s="36"/>
      <c r="AGP73" s="36"/>
      <c r="AGQ73" s="36"/>
      <c r="AGR73" s="36"/>
      <c r="AGS73" s="36"/>
      <c r="AGT73" s="36"/>
      <c r="AGU73" s="36"/>
      <c r="AGV73" s="36"/>
      <c r="AGW73" s="36"/>
      <c r="AGX73" s="36"/>
      <c r="AGY73" s="36"/>
      <c r="AGZ73" s="36"/>
      <c r="AHA73" s="36"/>
      <c r="AHB73" s="36"/>
      <c r="AHC73" s="36"/>
      <c r="AHD73" s="36"/>
      <c r="AHE73" s="36"/>
      <c r="AHF73" s="36"/>
      <c r="AHG73" s="36"/>
      <c r="AHH73" s="36"/>
      <c r="AHI73" s="36"/>
      <c r="AHJ73" s="36"/>
      <c r="AHK73" s="36"/>
      <c r="AHL73" s="36"/>
      <c r="AHM73" s="36"/>
      <c r="AHN73" s="36"/>
      <c r="AHO73" s="36"/>
      <c r="AHP73" s="36"/>
      <c r="AHQ73" s="36"/>
      <c r="AHR73" s="36"/>
      <c r="AHS73" s="36"/>
      <c r="AHT73" s="36"/>
      <c r="AHU73" s="36"/>
      <c r="AHV73" s="36"/>
      <c r="AHW73" s="36"/>
      <c r="AHX73" s="36"/>
      <c r="AHY73" s="36"/>
      <c r="AHZ73" s="36"/>
      <c r="AIA73" s="36"/>
      <c r="AIB73" s="36"/>
      <c r="AIC73" s="36"/>
      <c r="AID73" s="36"/>
      <c r="AIE73" s="36"/>
      <c r="AIF73" s="36"/>
      <c r="AIG73" s="36"/>
    </row>
    <row r="74" spans="1:923" ht="33" customHeight="1" x14ac:dyDescent="0.3">
      <c r="A74" s="23"/>
      <c r="B74" s="23"/>
      <c r="I74" s="27" t="s">
        <v>6</v>
      </c>
      <c r="J74" s="28" t="s">
        <v>7</v>
      </c>
      <c r="K74" s="28" t="s">
        <v>8</v>
      </c>
      <c r="L74" s="29" t="s">
        <v>9</v>
      </c>
      <c r="M74" s="30" t="s">
        <v>10</v>
      </c>
      <c r="N74" s="30" t="s">
        <v>11</v>
      </c>
      <c r="AIH74" s="25"/>
      <c r="AII74" s="25"/>
      <c r="AIJ74" s="25"/>
      <c r="AIK74" s="25"/>
      <c r="AIL74" s="25"/>
      <c r="AIM74" s="25"/>
    </row>
    <row r="75" spans="1:923" x14ac:dyDescent="0.3">
      <c r="A75" s="23"/>
      <c r="B75" s="23"/>
      <c r="I75" s="33">
        <v>1</v>
      </c>
      <c r="J75" s="34">
        <v>2</v>
      </c>
      <c r="K75" s="34">
        <v>3</v>
      </c>
      <c r="L75" s="35">
        <v>4</v>
      </c>
      <c r="M75" s="35">
        <v>5</v>
      </c>
      <c r="N75" s="35">
        <v>6</v>
      </c>
    </row>
    <row r="76" spans="1:923" ht="12.75" customHeight="1" x14ac:dyDescent="0.3">
      <c r="A76" s="23">
        <v>0.47</v>
      </c>
      <c r="B76" s="23">
        <v>1.18</v>
      </c>
      <c r="C76" s="23">
        <f t="shared" si="0"/>
        <v>374394059.45700002</v>
      </c>
      <c r="D76" s="23">
        <f t="shared" si="0"/>
        <v>889170539.89999986</v>
      </c>
      <c r="I76" s="52" t="s">
        <v>143</v>
      </c>
      <c r="J76" s="38" t="s">
        <v>144</v>
      </c>
      <c r="K76" s="29"/>
      <c r="L76" s="65">
        <v>117</v>
      </c>
      <c r="M76" s="54">
        <f>IFERROR(IF(AND(M56,M57,M64,M65,M66,M67,M71)="","",SUM(M56,M57,M64,M65,M66,M67,M71)),"")</f>
        <v>7965831021</v>
      </c>
      <c r="N76" s="54">
        <f>IFERROR(IF(AND(N56,N57,N64,N65,N66,N67,N71)="","",SUM(N56,N57,N64,N65,N66,N67,N71)),"")</f>
        <v>7535343540</v>
      </c>
    </row>
    <row r="77" spans="1:923" ht="12.75" customHeight="1" x14ac:dyDescent="0.3">
      <c r="A77" s="23"/>
      <c r="B77" s="23"/>
      <c r="I77" s="37"/>
      <c r="J77" s="43"/>
      <c r="K77" s="39"/>
      <c r="L77" s="39"/>
      <c r="M77" s="40"/>
      <c r="N77" s="40"/>
    </row>
    <row r="78" spans="1:923" s="31" customFormat="1" ht="12.75" customHeight="1" x14ac:dyDescent="0.3">
      <c r="A78" s="32"/>
      <c r="B78" s="32"/>
      <c r="C78" s="23"/>
      <c r="D78" s="23"/>
      <c r="E78" s="23"/>
      <c r="F78" s="23"/>
      <c r="G78" s="23"/>
      <c r="H78" s="23"/>
      <c r="I78" s="37"/>
      <c r="J78" s="53" t="s">
        <v>145</v>
      </c>
      <c r="K78" s="39"/>
      <c r="L78" s="39"/>
      <c r="M78" s="40"/>
      <c r="N78" s="40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6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  <c r="KC78" s="36"/>
      <c r="KD78" s="36"/>
      <c r="KE78" s="36"/>
      <c r="KF78" s="36"/>
      <c r="KG78" s="36"/>
      <c r="KH78" s="36"/>
      <c r="KI78" s="36"/>
      <c r="KJ78" s="36"/>
      <c r="KK78" s="36"/>
      <c r="KL78" s="36"/>
      <c r="KM78" s="36"/>
      <c r="KN78" s="36"/>
      <c r="KO78" s="36"/>
      <c r="KP78" s="36"/>
      <c r="KQ78" s="36"/>
      <c r="KR78" s="36"/>
      <c r="KS78" s="36"/>
      <c r="KT78" s="36"/>
      <c r="KU78" s="36"/>
      <c r="KV78" s="36"/>
      <c r="KW78" s="36"/>
      <c r="KX78" s="36"/>
      <c r="KY78" s="36"/>
      <c r="KZ78" s="36"/>
      <c r="LA78" s="36"/>
      <c r="LB78" s="36"/>
      <c r="LC78" s="36"/>
      <c r="LD78" s="36"/>
      <c r="LE78" s="36"/>
      <c r="LF78" s="36"/>
      <c r="LG78" s="36"/>
      <c r="LH78" s="36"/>
      <c r="LI78" s="36"/>
      <c r="LJ78" s="36"/>
      <c r="LK78" s="36"/>
      <c r="LL78" s="36"/>
      <c r="LM78" s="36"/>
      <c r="LN78" s="36"/>
      <c r="LO78" s="36"/>
      <c r="LP78" s="36"/>
      <c r="LQ78" s="36"/>
      <c r="LR78" s="36"/>
      <c r="LS78" s="36"/>
      <c r="LT78" s="36"/>
      <c r="LU78" s="36"/>
      <c r="LV78" s="36"/>
      <c r="LW78" s="36"/>
      <c r="LX78" s="36"/>
      <c r="LY78" s="36"/>
      <c r="LZ78" s="36"/>
      <c r="MA78" s="36"/>
      <c r="MB78" s="36"/>
      <c r="MC78" s="36"/>
      <c r="MD78" s="36"/>
      <c r="ME78" s="36"/>
      <c r="MF78" s="36"/>
      <c r="MG78" s="36"/>
      <c r="MH78" s="36"/>
      <c r="MI78" s="36"/>
      <c r="MJ78" s="36"/>
      <c r="MK78" s="36"/>
      <c r="ML78" s="36"/>
      <c r="MM78" s="36"/>
      <c r="MN78" s="36"/>
      <c r="MO78" s="36"/>
      <c r="MP78" s="36"/>
      <c r="MQ78" s="36"/>
      <c r="MR78" s="36"/>
      <c r="MS78" s="36"/>
      <c r="MT78" s="36"/>
      <c r="MU78" s="36"/>
      <c r="MV78" s="36"/>
      <c r="MW78" s="36"/>
      <c r="MX78" s="36"/>
      <c r="MY78" s="36"/>
      <c r="MZ78" s="36"/>
      <c r="NA78" s="36"/>
      <c r="NB78" s="36"/>
      <c r="NC78" s="36"/>
      <c r="ND78" s="36"/>
      <c r="NE78" s="36"/>
      <c r="NF78" s="36"/>
      <c r="NG78" s="36"/>
      <c r="NH78" s="36"/>
      <c r="NI78" s="36"/>
      <c r="NJ78" s="36"/>
      <c r="NK78" s="36"/>
      <c r="NL78" s="36"/>
      <c r="NM78" s="36"/>
      <c r="NN78" s="36"/>
      <c r="NO78" s="36"/>
      <c r="NP78" s="36"/>
      <c r="NQ78" s="36"/>
      <c r="NR78" s="36"/>
      <c r="NS78" s="36"/>
      <c r="NT78" s="36"/>
      <c r="NU78" s="36"/>
      <c r="NV78" s="36"/>
      <c r="NW78" s="36"/>
      <c r="NX78" s="36"/>
      <c r="NY78" s="36"/>
      <c r="NZ78" s="36"/>
      <c r="OA78" s="36"/>
      <c r="OB78" s="36"/>
      <c r="OC78" s="36"/>
      <c r="OD78" s="36"/>
      <c r="OE78" s="36"/>
      <c r="OF78" s="36"/>
      <c r="OG78" s="36"/>
      <c r="OH78" s="36"/>
      <c r="OI78" s="36"/>
      <c r="OJ78" s="36"/>
      <c r="OK78" s="36"/>
      <c r="OL78" s="36"/>
      <c r="OM78" s="36"/>
      <c r="ON78" s="36"/>
      <c r="OO78" s="36"/>
      <c r="OP78" s="36"/>
      <c r="OQ78" s="36"/>
      <c r="OR78" s="36"/>
      <c r="OS78" s="36"/>
      <c r="OT78" s="36"/>
      <c r="OU78" s="36"/>
      <c r="OV78" s="36"/>
      <c r="OW78" s="36"/>
      <c r="OX78" s="36"/>
      <c r="OY78" s="36"/>
      <c r="OZ78" s="36"/>
      <c r="PA78" s="36"/>
      <c r="PB78" s="36"/>
      <c r="PC78" s="36"/>
      <c r="PD78" s="36"/>
      <c r="PE78" s="36"/>
      <c r="PF78" s="36"/>
      <c r="PG78" s="36"/>
      <c r="PH78" s="36"/>
      <c r="PI78" s="36"/>
      <c r="PJ78" s="36"/>
      <c r="PK78" s="36"/>
      <c r="PL78" s="36"/>
      <c r="PM78" s="36"/>
      <c r="PN78" s="36"/>
      <c r="PO78" s="36"/>
      <c r="PP78" s="36"/>
      <c r="PQ78" s="36"/>
      <c r="PR78" s="36"/>
      <c r="PS78" s="36"/>
      <c r="PT78" s="36"/>
      <c r="PU78" s="36"/>
      <c r="PV78" s="36"/>
      <c r="PW78" s="36"/>
      <c r="PX78" s="36"/>
      <c r="PY78" s="36"/>
      <c r="PZ78" s="36"/>
      <c r="QA78" s="36"/>
      <c r="QB78" s="36"/>
      <c r="QC78" s="36"/>
      <c r="QD78" s="36"/>
      <c r="QE78" s="36"/>
      <c r="QF78" s="36"/>
      <c r="QG78" s="36"/>
      <c r="QH78" s="36"/>
      <c r="QI78" s="36"/>
      <c r="QJ78" s="36"/>
      <c r="QK78" s="36"/>
      <c r="QL78" s="36"/>
      <c r="QM78" s="36"/>
      <c r="QN78" s="36"/>
      <c r="QO78" s="36"/>
      <c r="QP78" s="36"/>
      <c r="QQ78" s="36"/>
      <c r="QR78" s="36"/>
      <c r="QS78" s="36"/>
      <c r="QT78" s="36"/>
      <c r="QU78" s="36"/>
      <c r="QV78" s="36"/>
      <c r="QW78" s="36"/>
      <c r="QX78" s="36"/>
      <c r="QY78" s="36"/>
      <c r="QZ78" s="36"/>
      <c r="RA78" s="36"/>
      <c r="RB78" s="36"/>
      <c r="RC78" s="36"/>
      <c r="RD78" s="36"/>
      <c r="RE78" s="36"/>
      <c r="RF78" s="36"/>
      <c r="RG78" s="36"/>
      <c r="RH78" s="36"/>
      <c r="RI78" s="36"/>
      <c r="RJ78" s="36"/>
      <c r="RK78" s="36"/>
      <c r="RL78" s="36"/>
      <c r="RM78" s="36"/>
      <c r="RN78" s="36"/>
      <c r="RO78" s="36"/>
      <c r="RP78" s="36"/>
      <c r="RQ78" s="36"/>
      <c r="RR78" s="36"/>
      <c r="RS78" s="36"/>
      <c r="RT78" s="36"/>
      <c r="RU78" s="36"/>
      <c r="RV78" s="36"/>
      <c r="RW78" s="36"/>
      <c r="RX78" s="36"/>
      <c r="RY78" s="36"/>
      <c r="RZ78" s="36"/>
      <c r="SA78" s="36"/>
      <c r="SB78" s="36"/>
      <c r="SC78" s="36"/>
      <c r="SD78" s="36"/>
      <c r="SE78" s="36"/>
      <c r="SF78" s="36"/>
      <c r="SG78" s="36"/>
      <c r="SH78" s="36"/>
      <c r="SI78" s="36"/>
      <c r="SJ78" s="36"/>
      <c r="SK78" s="36"/>
      <c r="SL78" s="36"/>
      <c r="SM78" s="36"/>
      <c r="SN78" s="36"/>
      <c r="SO78" s="36"/>
      <c r="SP78" s="36"/>
      <c r="SQ78" s="36"/>
      <c r="SR78" s="36"/>
      <c r="SS78" s="36"/>
      <c r="ST78" s="36"/>
      <c r="SU78" s="36"/>
      <c r="SV78" s="36"/>
      <c r="SW78" s="36"/>
      <c r="SX78" s="36"/>
      <c r="SY78" s="36"/>
      <c r="SZ78" s="36"/>
      <c r="TA78" s="36"/>
      <c r="TB78" s="36"/>
      <c r="TC78" s="36"/>
      <c r="TD78" s="36"/>
      <c r="TE78" s="36"/>
      <c r="TF78" s="36"/>
      <c r="TG78" s="36"/>
      <c r="TH78" s="36"/>
      <c r="TI78" s="36"/>
      <c r="TJ78" s="36"/>
      <c r="TK78" s="36"/>
      <c r="TL78" s="36"/>
      <c r="TM78" s="36"/>
      <c r="TN78" s="36"/>
      <c r="TO78" s="36"/>
      <c r="TP78" s="36"/>
      <c r="TQ78" s="36"/>
      <c r="TR78" s="36"/>
      <c r="TS78" s="36"/>
      <c r="TT78" s="36"/>
      <c r="TU78" s="36"/>
      <c r="TV78" s="36"/>
      <c r="TW78" s="36"/>
      <c r="TX78" s="36"/>
      <c r="TY78" s="36"/>
      <c r="TZ78" s="36"/>
      <c r="UA78" s="36"/>
      <c r="UB78" s="36"/>
      <c r="UC78" s="36"/>
      <c r="UD78" s="36"/>
      <c r="UE78" s="36"/>
      <c r="UF78" s="36"/>
      <c r="UG78" s="36"/>
      <c r="UH78" s="36"/>
      <c r="UI78" s="36"/>
      <c r="UJ78" s="36"/>
      <c r="UK78" s="36"/>
      <c r="UL78" s="36"/>
      <c r="UM78" s="36"/>
      <c r="UN78" s="36"/>
      <c r="UO78" s="36"/>
      <c r="UP78" s="36"/>
      <c r="UQ78" s="36"/>
      <c r="UR78" s="36"/>
      <c r="US78" s="36"/>
      <c r="UT78" s="36"/>
      <c r="UU78" s="36"/>
      <c r="UV78" s="36"/>
      <c r="UW78" s="36"/>
      <c r="UX78" s="36"/>
      <c r="UY78" s="36"/>
      <c r="UZ78" s="36"/>
      <c r="VA78" s="36"/>
      <c r="VB78" s="36"/>
      <c r="VC78" s="36"/>
      <c r="VD78" s="36"/>
      <c r="VE78" s="36"/>
      <c r="VF78" s="36"/>
      <c r="VG78" s="36"/>
      <c r="VH78" s="36"/>
      <c r="VI78" s="36"/>
      <c r="VJ78" s="36"/>
      <c r="VK78" s="36"/>
      <c r="VL78" s="36"/>
      <c r="VM78" s="36"/>
      <c r="VN78" s="36"/>
      <c r="VO78" s="36"/>
      <c r="VP78" s="36"/>
      <c r="VQ78" s="36"/>
      <c r="VR78" s="36"/>
      <c r="VS78" s="36"/>
      <c r="VT78" s="36"/>
      <c r="VU78" s="36"/>
      <c r="VV78" s="36"/>
      <c r="VW78" s="36"/>
      <c r="VX78" s="36"/>
      <c r="VY78" s="36"/>
      <c r="VZ78" s="36"/>
      <c r="WA78" s="36"/>
      <c r="WB78" s="36"/>
      <c r="WC78" s="36"/>
      <c r="WD78" s="36"/>
      <c r="WE78" s="36"/>
      <c r="WF78" s="36"/>
      <c r="WG78" s="36"/>
      <c r="WH78" s="36"/>
      <c r="WI78" s="36"/>
      <c r="WJ78" s="36"/>
      <c r="WK78" s="36"/>
      <c r="WL78" s="36"/>
      <c r="WM78" s="36"/>
      <c r="WN78" s="36"/>
      <c r="WO78" s="36"/>
      <c r="WP78" s="36"/>
      <c r="WQ78" s="36"/>
      <c r="WR78" s="36"/>
      <c r="WS78" s="36"/>
      <c r="WT78" s="36"/>
      <c r="WU78" s="36"/>
      <c r="WV78" s="36"/>
      <c r="WW78" s="36"/>
      <c r="WX78" s="36"/>
      <c r="WY78" s="36"/>
      <c r="WZ78" s="36"/>
      <c r="XA78" s="36"/>
      <c r="XB78" s="36"/>
      <c r="XC78" s="36"/>
      <c r="XD78" s="36"/>
      <c r="XE78" s="36"/>
      <c r="XF78" s="36"/>
      <c r="XG78" s="36"/>
      <c r="XH78" s="36"/>
      <c r="XI78" s="36"/>
      <c r="XJ78" s="36"/>
      <c r="XK78" s="36"/>
      <c r="XL78" s="36"/>
      <c r="XM78" s="36"/>
      <c r="XN78" s="36"/>
      <c r="XO78" s="36"/>
      <c r="XP78" s="36"/>
      <c r="XQ78" s="36"/>
      <c r="XR78" s="36"/>
      <c r="XS78" s="36"/>
      <c r="XT78" s="36"/>
      <c r="XU78" s="36"/>
      <c r="XV78" s="36"/>
      <c r="XW78" s="36"/>
      <c r="XX78" s="36"/>
      <c r="XY78" s="36"/>
      <c r="XZ78" s="36"/>
      <c r="YA78" s="36"/>
      <c r="YB78" s="36"/>
      <c r="YC78" s="36"/>
      <c r="YD78" s="36"/>
      <c r="YE78" s="36"/>
      <c r="YF78" s="36"/>
      <c r="YG78" s="36"/>
      <c r="YH78" s="36"/>
      <c r="YI78" s="36"/>
      <c r="YJ78" s="36"/>
      <c r="YK78" s="36"/>
      <c r="YL78" s="36"/>
      <c r="YM78" s="36"/>
      <c r="YN78" s="36"/>
      <c r="YO78" s="36"/>
      <c r="YP78" s="36"/>
      <c r="YQ78" s="36"/>
      <c r="YR78" s="36"/>
      <c r="YS78" s="36"/>
      <c r="YT78" s="36"/>
      <c r="YU78" s="36"/>
      <c r="YV78" s="36"/>
      <c r="YW78" s="36"/>
      <c r="YX78" s="36"/>
      <c r="YY78" s="36"/>
      <c r="YZ78" s="36"/>
      <c r="ZA78" s="36"/>
      <c r="ZB78" s="36"/>
      <c r="ZC78" s="36"/>
      <c r="ZD78" s="36"/>
      <c r="ZE78" s="36"/>
      <c r="ZF78" s="36"/>
      <c r="ZG78" s="36"/>
      <c r="ZH78" s="36"/>
      <c r="ZI78" s="36"/>
      <c r="ZJ78" s="36"/>
      <c r="ZK78" s="36"/>
      <c r="ZL78" s="36"/>
      <c r="ZM78" s="36"/>
      <c r="ZN78" s="36"/>
      <c r="ZO78" s="36"/>
      <c r="ZP78" s="36"/>
      <c r="ZQ78" s="36"/>
      <c r="ZR78" s="36"/>
      <c r="ZS78" s="36"/>
      <c r="ZT78" s="36"/>
      <c r="ZU78" s="36"/>
      <c r="ZV78" s="36"/>
      <c r="ZW78" s="36"/>
      <c r="ZX78" s="36"/>
      <c r="ZY78" s="36"/>
      <c r="ZZ78" s="36"/>
      <c r="AAA78" s="36"/>
      <c r="AAB78" s="36"/>
      <c r="AAC78" s="36"/>
      <c r="AAD78" s="36"/>
      <c r="AAE78" s="36"/>
      <c r="AAF78" s="36"/>
      <c r="AAG78" s="36"/>
      <c r="AAH78" s="36"/>
      <c r="AAI78" s="36"/>
      <c r="AAJ78" s="36"/>
      <c r="AAK78" s="36"/>
      <c r="AAL78" s="36"/>
      <c r="AAM78" s="36"/>
      <c r="AAN78" s="36"/>
      <c r="AAO78" s="36"/>
      <c r="AAP78" s="36"/>
      <c r="AAQ78" s="36"/>
      <c r="AAR78" s="36"/>
      <c r="AAS78" s="36"/>
      <c r="AAT78" s="36"/>
      <c r="AAU78" s="36"/>
      <c r="AAV78" s="36"/>
      <c r="AAW78" s="36"/>
      <c r="AAX78" s="36"/>
      <c r="AAY78" s="36"/>
      <c r="AAZ78" s="36"/>
      <c r="ABA78" s="36"/>
      <c r="ABB78" s="36"/>
      <c r="ABC78" s="36"/>
      <c r="ABD78" s="36"/>
      <c r="ABE78" s="36"/>
      <c r="ABF78" s="36"/>
      <c r="ABG78" s="36"/>
      <c r="ABH78" s="36"/>
      <c r="ABI78" s="36"/>
      <c r="ABJ78" s="36"/>
      <c r="ABK78" s="36"/>
      <c r="ABL78" s="36"/>
      <c r="ABM78" s="36"/>
      <c r="ABN78" s="36"/>
      <c r="ABO78" s="36"/>
      <c r="ABP78" s="36"/>
      <c r="ABQ78" s="36"/>
      <c r="ABR78" s="36"/>
      <c r="ABS78" s="36"/>
      <c r="ABT78" s="36"/>
      <c r="ABU78" s="36"/>
      <c r="ABV78" s="36"/>
      <c r="ABW78" s="36"/>
      <c r="ABX78" s="36"/>
      <c r="ABY78" s="36"/>
      <c r="ABZ78" s="36"/>
      <c r="ACA78" s="36"/>
      <c r="ACB78" s="36"/>
      <c r="ACC78" s="36"/>
      <c r="ACD78" s="36"/>
      <c r="ACE78" s="36"/>
      <c r="ACF78" s="36"/>
      <c r="ACG78" s="36"/>
      <c r="ACH78" s="36"/>
      <c r="ACI78" s="36"/>
      <c r="ACJ78" s="36"/>
      <c r="ACK78" s="36"/>
      <c r="ACL78" s="36"/>
      <c r="ACM78" s="36"/>
      <c r="ACN78" s="36"/>
      <c r="ACO78" s="36"/>
      <c r="ACP78" s="36"/>
      <c r="ACQ78" s="36"/>
      <c r="ACR78" s="36"/>
      <c r="ACS78" s="36"/>
      <c r="ACT78" s="36"/>
      <c r="ACU78" s="36"/>
      <c r="ACV78" s="36"/>
      <c r="ACW78" s="36"/>
      <c r="ACX78" s="36"/>
      <c r="ACY78" s="36"/>
      <c r="ACZ78" s="36"/>
      <c r="ADA78" s="36"/>
      <c r="ADB78" s="36"/>
      <c r="ADC78" s="36"/>
      <c r="ADD78" s="36"/>
      <c r="ADE78" s="36"/>
      <c r="ADF78" s="36"/>
      <c r="ADG78" s="36"/>
      <c r="ADH78" s="36"/>
      <c r="ADI78" s="36"/>
      <c r="ADJ78" s="36"/>
      <c r="ADK78" s="36"/>
      <c r="ADL78" s="36"/>
      <c r="ADM78" s="36"/>
      <c r="ADN78" s="36"/>
      <c r="ADO78" s="36"/>
      <c r="ADP78" s="36"/>
      <c r="ADQ78" s="36"/>
      <c r="ADR78" s="36"/>
      <c r="ADS78" s="36"/>
      <c r="ADT78" s="36"/>
      <c r="ADU78" s="36"/>
      <c r="ADV78" s="36"/>
      <c r="ADW78" s="36"/>
      <c r="ADX78" s="36"/>
      <c r="ADY78" s="36"/>
      <c r="ADZ78" s="36"/>
      <c r="AEA78" s="36"/>
      <c r="AEB78" s="36"/>
      <c r="AEC78" s="36"/>
      <c r="AED78" s="36"/>
      <c r="AEE78" s="36"/>
      <c r="AEF78" s="36"/>
      <c r="AEG78" s="36"/>
      <c r="AEH78" s="36"/>
      <c r="AEI78" s="36"/>
      <c r="AEJ78" s="36"/>
      <c r="AEK78" s="36"/>
      <c r="AEL78" s="36"/>
      <c r="AEM78" s="36"/>
      <c r="AEN78" s="36"/>
      <c r="AEO78" s="36"/>
      <c r="AEP78" s="36"/>
      <c r="AEQ78" s="36"/>
      <c r="AER78" s="36"/>
      <c r="AES78" s="36"/>
      <c r="AET78" s="36"/>
      <c r="AEU78" s="36"/>
      <c r="AEV78" s="36"/>
      <c r="AEW78" s="36"/>
      <c r="AEX78" s="36"/>
      <c r="AEY78" s="36"/>
      <c r="AEZ78" s="36"/>
      <c r="AFA78" s="36"/>
      <c r="AFB78" s="36"/>
      <c r="AFC78" s="36"/>
      <c r="AFD78" s="36"/>
      <c r="AFE78" s="36"/>
      <c r="AFF78" s="36"/>
      <c r="AFG78" s="36"/>
      <c r="AFH78" s="36"/>
      <c r="AFI78" s="36"/>
      <c r="AFJ78" s="36"/>
      <c r="AFK78" s="36"/>
      <c r="AFL78" s="36"/>
      <c r="AFM78" s="36"/>
      <c r="AFN78" s="36"/>
      <c r="AFO78" s="36"/>
      <c r="AFP78" s="36"/>
      <c r="AFQ78" s="36"/>
      <c r="AFR78" s="36"/>
      <c r="AFS78" s="36"/>
      <c r="AFT78" s="36"/>
      <c r="AFU78" s="36"/>
      <c r="AFV78" s="36"/>
      <c r="AFW78" s="36"/>
      <c r="AFX78" s="36"/>
      <c r="AFY78" s="36"/>
      <c r="AFZ78" s="36"/>
      <c r="AGA78" s="36"/>
      <c r="AGB78" s="36"/>
      <c r="AGC78" s="36"/>
      <c r="AGD78" s="36"/>
      <c r="AGE78" s="36"/>
      <c r="AGF78" s="36"/>
      <c r="AGG78" s="36"/>
      <c r="AGH78" s="36"/>
      <c r="AGI78" s="36"/>
      <c r="AGJ78" s="36"/>
      <c r="AGK78" s="36"/>
      <c r="AGL78" s="36"/>
      <c r="AGM78" s="36"/>
      <c r="AGN78" s="36"/>
      <c r="AGO78" s="36"/>
      <c r="AGP78" s="36"/>
      <c r="AGQ78" s="36"/>
      <c r="AGR78" s="36"/>
      <c r="AGS78" s="36"/>
      <c r="AGT78" s="36"/>
      <c r="AGU78" s="36"/>
      <c r="AGV78" s="36"/>
      <c r="AGW78" s="36"/>
      <c r="AGX78" s="36"/>
      <c r="AGY78" s="36"/>
      <c r="AGZ78" s="36"/>
      <c r="AHA78" s="36"/>
      <c r="AHB78" s="36"/>
      <c r="AHC78" s="36"/>
      <c r="AHD78" s="36"/>
      <c r="AHE78" s="36"/>
      <c r="AHF78" s="36"/>
      <c r="AHG78" s="36"/>
      <c r="AHH78" s="36"/>
      <c r="AHI78" s="36"/>
      <c r="AHJ78" s="36"/>
      <c r="AHK78" s="36"/>
      <c r="AHL78" s="36"/>
      <c r="AHM78" s="36"/>
      <c r="AHN78" s="36"/>
      <c r="AHO78" s="36"/>
      <c r="AHP78" s="36"/>
      <c r="AHQ78" s="36"/>
      <c r="AHR78" s="36"/>
      <c r="AHS78" s="36"/>
      <c r="AHT78" s="36"/>
      <c r="AHU78" s="36"/>
      <c r="AHV78" s="36"/>
      <c r="AHW78" s="36"/>
      <c r="AHX78" s="36"/>
      <c r="AHY78" s="36"/>
      <c r="AHZ78" s="36"/>
      <c r="AIA78" s="36"/>
      <c r="AIB78" s="36"/>
      <c r="AIC78" s="36"/>
      <c r="AID78" s="36"/>
      <c r="AIE78" s="36"/>
      <c r="AIF78" s="36"/>
      <c r="AIG78" s="36"/>
      <c r="AIH78" s="36"/>
      <c r="AII78" s="36"/>
      <c r="AIJ78" s="36"/>
      <c r="AIK78" s="36"/>
      <c r="AIL78" s="36"/>
      <c r="AIM78" s="36"/>
    </row>
    <row r="79" spans="1:923" ht="12.75" customHeight="1" x14ac:dyDescent="0.3">
      <c r="A79" s="23">
        <v>0.48</v>
      </c>
      <c r="B79" s="23">
        <v>1.19</v>
      </c>
      <c r="C79" s="23">
        <f t="shared" si="0"/>
        <v>6357068.1466666674</v>
      </c>
      <c r="D79" s="23">
        <f t="shared" si="0"/>
        <v>15760229.967777777</v>
      </c>
      <c r="I79" s="37" t="s">
        <v>13</v>
      </c>
      <c r="J79" s="58" t="s">
        <v>146</v>
      </c>
      <c r="K79" s="39"/>
      <c r="L79" s="39">
        <v>118</v>
      </c>
      <c r="M79" s="40">
        <f>IFERROR(IF(AND(M80,M81,M82)="","",SUM((M80)+SUM(M81)-SUM(M82))),"")</f>
        <v>119195000</v>
      </c>
      <c r="N79" s="40">
        <f>IFERROR(IF(AND(N80,N81,N82)="","",SUM((N80)+SUM(N81)-SUM(N82))),"")</f>
        <v>119195000</v>
      </c>
    </row>
    <row r="80" spans="1:923" ht="12.75" customHeight="1" x14ac:dyDescent="0.3">
      <c r="A80" s="23">
        <v>0.49</v>
      </c>
      <c r="B80" s="23">
        <v>1.2</v>
      </c>
      <c r="C80" s="23">
        <f t="shared" ref="C80:D106" si="1">IF(LEN(M80)=0,"",1+ABS((M80*A80)/LEN(M80))+A80)</f>
        <v>6479489.2677777782</v>
      </c>
      <c r="D80" s="23">
        <f t="shared" si="1"/>
        <v>15868135.533333333</v>
      </c>
      <c r="I80" s="37" t="s">
        <v>147</v>
      </c>
      <c r="J80" s="44" t="s">
        <v>148</v>
      </c>
      <c r="K80" s="39"/>
      <c r="L80" s="39">
        <v>119</v>
      </c>
      <c r="M80" s="42">
        <v>119011000</v>
      </c>
      <c r="N80" s="42">
        <v>119011000</v>
      </c>
    </row>
    <row r="81" spans="1:14" ht="12.75" customHeight="1" x14ac:dyDescent="0.3">
      <c r="A81" s="23">
        <v>0.5</v>
      </c>
      <c r="B81" s="23">
        <v>1.21</v>
      </c>
      <c r="C81" s="23">
        <f t="shared" si="1"/>
        <v>15334.833333333334</v>
      </c>
      <c r="D81" s="23">
        <f t="shared" si="1"/>
        <v>37108.876666666663</v>
      </c>
      <c r="I81" s="37" t="s">
        <v>149</v>
      </c>
      <c r="J81" s="44" t="s">
        <v>150</v>
      </c>
      <c r="K81" s="39"/>
      <c r="L81" s="39">
        <v>120</v>
      </c>
      <c r="M81" s="42">
        <v>184000</v>
      </c>
      <c r="N81" s="42">
        <v>184000</v>
      </c>
    </row>
    <row r="82" spans="1:14" ht="12.75" customHeight="1" x14ac:dyDescent="0.3">
      <c r="A82" s="23">
        <v>0.51</v>
      </c>
      <c r="B82" s="23">
        <v>1.22</v>
      </c>
      <c r="C82" s="23">
        <f t="shared" si="1"/>
        <v>1.51</v>
      </c>
      <c r="D82" s="23">
        <f t="shared" si="1"/>
        <v>2.2199999999999998</v>
      </c>
      <c r="I82" s="37" t="s">
        <v>151</v>
      </c>
      <c r="J82" s="44" t="s">
        <v>152</v>
      </c>
      <c r="K82" s="39"/>
      <c r="L82" s="39">
        <v>121</v>
      </c>
      <c r="M82" s="42">
        <v>0</v>
      </c>
      <c r="N82" s="42">
        <v>0</v>
      </c>
    </row>
    <row r="83" spans="1:14" ht="12.75" customHeight="1" x14ac:dyDescent="0.3">
      <c r="A83" s="23">
        <v>0.52</v>
      </c>
      <c r="B83" s="23">
        <v>1.23</v>
      </c>
      <c r="C83" s="23">
        <f t="shared" si="1"/>
        <v>3143042.915</v>
      </c>
      <c r="D83" s="23">
        <f t="shared" si="1"/>
        <v>7434503.99125</v>
      </c>
      <c r="I83" s="37" t="s">
        <v>16</v>
      </c>
      <c r="J83" s="58" t="s">
        <v>153</v>
      </c>
      <c r="K83" s="39"/>
      <c r="L83" s="39">
        <v>122</v>
      </c>
      <c r="M83" s="42">
        <v>48354483</v>
      </c>
      <c r="N83" s="42">
        <v>48354483</v>
      </c>
    </row>
    <row r="84" spans="1:14" ht="12.75" customHeight="1" x14ac:dyDescent="0.3">
      <c r="A84" s="23">
        <v>0.53</v>
      </c>
      <c r="B84" s="23">
        <v>1.24</v>
      </c>
      <c r="C84" s="23">
        <f t="shared" si="1"/>
        <v>52272466.82</v>
      </c>
      <c r="D84" s="23">
        <f t="shared" si="1"/>
        <v>116598561.28</v>
      </c>
      <c r="I84" s="37" t="s">
        <v>28</v>
      </c>
      <c r="J84" s="58" t="s">
        <v>154</v>
      </c>
      <c r="K84" s="39"/>
      <c r="L84" s="39">
        <v>123</v>
      </c>
      <c r="M84" s="40">
        <f t="array" ref="M84">IF(AND(ISBLANK(M85:M87)),"",SUM(M85:M87))</f>
        <v>887645637</v>
      </c>
      <c r="N84" s="40">
        <f t="array" ref="N84">IF(AND(ISBLANK(N85:N87)),"",SUM(N85:N87))</f>
        <v>846279864</v>
      </c>
    </row>
    <row r="85" spans="1:14" ht="12.75" customHeight="1" x14ac:dyDescent="0.3">
      <c r="A85" s="23">
        <v>0.54</v>
      </c>
      <c r="B85" s="23">
        <v>1.25</v>
      </c>
      <c r="C85" s="23">
        <f t="shared" si="1"/>
        <v>4022832.7900000005</v>
      </c>
      <c r="D85" s="23">
        <f t="shared" si="1"/>
        <v>9312111.625</v>
      </c>
      <c r="I85" s="37" t="s">
        <v>31</v>
      </c>
      <c r="J85" s="58" t="s">
        <v>155</v>
      </c>
      <c r="K85" s="39"/>
      <c r="L85" s="39">
        <v>124</v>
      </c>
      <c r="M85" s="42">
        <v>59597500</v>
      </c>
      <c r="N85" s="42">
        <v>59597500</v>
      </c>
    </row>
    <row r="86" spans="1:14" ht="12.75" customHeight="1" x14ac:dyDescent="0.3">
      <c r="A86" s="23">
        <v>0.55000000000000004</v>
      </c>
      <c r="B86" s="23">
        <v>1.26</v>
      </c>
      <c r="C86" s="23">
        <f t="shared" si="1"/>
        <v>50022248.183333337</v>
      </c>
      <c r="D86" s="23">
        <f t="shared" si="1"/>
        <v>108805213.60000001</v>
      </c>
      <c r="I86" s="37" t="s">
        <v>34</v>
      </c>
      <c r="J86" s="55" t="s">
        <v>156</v>
      </c>
      <c r="K86" s="39"/>
      <c r="L86" s="39">
        <v>125</v>
      </c>
      <c r="M86" s="42">
        <v>818545854</v>
      </c>
      <c r="N86" s="42">
        <v>777180081</v>
      </c>
    </row>
    <row r="87" spans="1:14" ht="12.75" customHeight="1" x14ac:dyDescent="0.3">
      <c r="A87" s="23">
        <v>0.56000000000000005</v>
      </c>
      <c r="B87" s="23">
        <v>1.27</v>
      </c>
      <c r="C87" s="23">
        <f t="shared" si="1"/>
        <v>760184.20000000007</v>
      </c>
      <c r="D87" s="23">
        <f t="shared" si="1"/>
        <v>1723987.9000000001</v>
      </c>
      <c r="I87" s="37" t="s">
        <v>157</v>
      </c>
      <c r="J87" s="55" t="s">
        <v>158</v>
      </c>
      <c r="K87" s="39"/>
      <c r="L87" s="39">
        <v>126</v>
      </c>
      <c r="M87" s="42">
        <v>9502283</v>
      </c>
      <c r="N87" s="42">
        <v>9502283</v>
      </c>
    </row>
    <row r="88" spans="1:14" ht="12.75" customHeight="1" x14ac:dyDescent="0.3">
      <c r="A88" s="23">
        <v>0.56999999999999995</v>
      </c>
      <c r="B88" s="23">
        <v>1.28</v>
      </c>
      <c r="C88" s="23">
        <f t="shared" si="1"/>
        <v>57999.55857142857</v>
      </c>
      <c r="D88" s="23">
        <f t="shared" si="1"/>
        <v>530780.04</v>
      </c>
      <c r="I88" s="37" t="s">
        <v>37</v>
      </c>
      <c r="J88" s="43" t="s">
        <v>159</v>
      </c>
      <c r="K88" s="39"/>
      <c r="L88" s="39">
        <v>127</v>
      </c>
      <c r="M88" s="40">
        <f t="array" ref="M88">IF(AND(ISBLANK(M89:M91)),"",SUM(M89:M91))</f>
        <v>-712256</v>
      </c>
      <c r="N88" s="40">
        <f t="array" ref="N88">IF(AND(ISBLANK(N89:N91)),"",SUM(N89:N91))</f>
        <v>-3317361</v>
      </c>
    </row>
    <row r="89" spans="1:14" ht="12.75" customHeight="1" x14ac:dyDescent="0.3">
      <c r="A89" s="23">
        <v>0.57999999999999996</v>
      </c>
      <c r="B89" s="23">
        <v>1.29</v>
      </c>
      <c r="C89" s="23">
        <f t="shared" si="1"/>
        <v>855230.64749999985</v>
      </c>
      <c r="D89" s="23">
        <f t="shared" si="1"/>
        <v>1700815.8512500001</v>
      </c>
      <c r="I89" s="37" t="s">
        <v>40</v>
      </c>
      <c r="J89" s="44" t="s">
        <v>160</v>
      </c>
      <c r="K89" s="39"/>
      <c r="L89" s="39">
        <v>128</v>
      </c>
      <c r="M89" s="42">
        <v>11796263</v>
      </c>
      <c r="N89" s="42">
        <v>10547681</v>
      </c>
    </row>
    <row r="90" spans="1:14" ht="12.75" customHeight="1" x14ac:dyDescent="0.3">
      <c r="A90" s="23">
        <v>0.59</v>
      </c>
      <c r="B90" s="23">
        <v>1.3</v>
      </c>
      <c r="C90" s="23">
        <f t="shared" si="1"/>
        <v>760628.21333333326</v>
      </c>
      <c r="D90" s="23">
        <f t="shared" si="1"/>
        <v>1871901.4777777779</v>
      </c>
      <c r="I90" s="37" t="s">
        <v>43</v>
      </c>
      <c r="J90" s="44" t="s">
        <v>161</v>
      </c>
      <c r="K90" s="39"/>
      <c r="L90" s="39">
        <v>129</v>
      </c>
      <c r="M90" s="42">
        <v>-11602779</v>
      </c>
      <c r="N90" s="42">
        <v>-12959302</v>
      </c>
    </row>
    <row r="91" spans="1:14" ht="12.75" customHeight="1" x14ac:dyDescent="0.3">
      <c r="A91" s="23">
        <v>0.6</v>
      </c>
      <c r="B91" s="23">
        <v>1.31</v>
      </c>
      <c r="C91" s="23">
        <f t="shared" si="1"/>
        <v>77636.457142857151</v>
      </c>
      <c r="D91" s="23">
        <f t="shared" si="1"/>
        <v>169505.08142857146</v>
      </c>
      <c r="I91" s="37" t="s">
        <v>46</v>
      </c>
      <c r="J91" s="58" t="s">
        <v>162</v>
      </c>
      <c r="K91" s="39"/>
      <c r="L91" s="39">
        <v>130</v>
      </c>
      <c r="M91" s="42">
        <v>-905740</v>
      </c>
      <c r="N91" s="42">
        <v>-905740</v>
      </c>
    </row>
    <row r="92" spans="1:14" ht="12.75" customHeight="1" x14ac:dyDescent="0.3">
      <c r="A92" s="23">
        <v>0.61</v>
      </c>
      <c r="B92" s="23">
        <v>1.32</v>
      </c>
      <c r="C92" s="23">
        <f t="shared" si="1"/>
        <v>18836042.566666663</v>
      </c>
      <c r="D92" s="23">
        <f t="shared" si="1"/>
        <v>30335006.800000001</v>
      </c>
      <c r="I92" s="37" t="s">
        <v>52</v>
      </c>
      <c r="J92" s="58" t="s">
        <v>163</v>
      </c>
      <c r="K92" s="39"/>
      <c r="L92" s="39">
        <v>131</v>
      </c>
      <c r="M92" s="40">
        <f t="array" ref="M92">IF(AND(ISBLANK(M93:M94)),"",SUM(M93:M94))</f>
        <v>277908801</v>
      </c>
      <c r="N92" s="40">
        <f t="array" ref="N92">IF(AND(ISBLANK(N93:N94)),"",SUM(N93:N94))</f>
        <v>206829576</v>
      </c>
    </row>
    <row r="93" spans="1:14" ht="12.75" customHeight="1" x14ac:dyDescent="0.3">
      <c r="A93" s="23">
        <v>0.62</v>
      </c>
      <c r="B93" s="23">
        <v>1.33</v>
      </c>
      <c r="C93" s="23">
        <f t="shared" si="1"/>
        <v>7746212.6622222215</v>
      </c>
      <c r="D93" s="23">
        <f t="shared" si="1"/>
        <v>30564712.232222222</v>
      </c>
      <c r="I93" s="37" t="s">
        <v>164</v>
      </c>
      <c r="J93" s="43" t="s">
        <v>165</v>
      </c>
      <c r="K93" s="39"/>
      <c r="L93" s="39">
        <v>132</v>
      </c>
      <c r="M93" s="42">
        <v>112444999</v>
      </c>
      <c r="N93" s="42">
        <v>206828864</v>
      </c>
    </row>
    <row r="94" spans="1:14" ht="12.75" customHeight="1" x14ac:dyDescent="0.3">
      <c r="A94" s="23">
        <v>0.63</v>
      </c>
      <c r="B94" s="23">
        <v>1.34</v>
      </c>
      <c r="C94" s="23">
        <f t="shared" si="1"/>
        <v>11582467.770000001</v>
      </c>
      <c r="D94" s="23">
        <f t="shared" si="1"/>
        <v>320.36666666666667</v>
      </c>
      <c r="I94" s="37" t="s">
        <v>166</v>
      </c>
      <c r="J94" s="44" t="s">
        <v>167</v>
      </c>
      <c r="K94" s="39"/>
      <c r="L94" s="39">
        <v>133</v>
      </c>
      <c r="M94" s="42">
        <v>165463802</v>
      </c>
      <c r="N94" s="42">
        <v>712</v>
      </c>
    </row>
    <row r="95" spans="1:14" ht="12.75" customHeight="1" x14ac:dyDescent="0.3">
      <c r="A95" s="23">
        <v>0.64</v>
      </c>
      <c r="B95" s="23">
        <v>1.35</v>
      </c>
      <c r="C95" s="23">
        <f t="shared" si="1"/>
        <v>1.6400000000000001</v>
      </c>
      <c r="D95" s="23">
        <f t="shared" si="1"/>
        <v>2.35</v>
      </c>
      <c r="I95" s="37" t="s">
        <v>55</v>
      </c>
      <c r="J95" s="58" t="s">
        <v>168</v>
      </c>
      <c r="K95" s="39"/>
      <c r="L95" s="39">
        <v>134</v>
      </c>
      <c r="M95" s="40">
        <f t="array" ref="M95">IF(AND(ISBLANK(M96:M97)),"",SUM(M96:M97))</f>
        <v>0</v>
      </c>
      <c r="N95" s="40">
        <f t="array" ref="N95">IF(AND(ISBLANK(N96:N97)),"",SUM(N96:N97))</f>
        <v>0</v>
      </c>
    </row>
    <row r="96" spans="1:14" ht="12.75" customHeight="1" x14ac:dyDescent="0.3">
      <c r="A96" s="23">
        <v>0.65</v>
      </c>
      <c r="B96" s="23">
        <v>1.36</v>
      </c>
      <c r="C96" s="23">
        <f t="shared" si="1"/>
        <v>1.65</v>
      </c>
      <c r="D96" s="23">
        <f t="shared" si="1"/>
        <v>2.3600000000000003</v>
      </c>
      <c r="I96" s="37" t="s">
        <v>131</v>
      </c>
      <c r="J96" s="44" t="s">
        <v>169</v>
      </c>
      <c r="K96" s="39"/>
      <c r="L96" s="39">
        <v>135</v>
      </c>
      <c r="M96" s="42">
        <v>0</v>
      </c>
      <c r="N96" s="42">
        <v>0</v>
      </c>
    </row>
    <row r="97" spans="1:923" ht="12.75" customHeight="1" x14ac:dyDescent="0.3">
      <c r="A97" s="23">
        <v>0.66</v>
      </c>
      <c r="B97" s="23">
        <v>1.37</v>
      </c>
      <c r="C97" s="23">
        <f t="shared" si="1"/>
        <v>1.6600000000000001</v>
      </c>
      <c r="D97" s="23">
        <f t="shared" si="1"/>
        <v>2.37</v>
      </c>
      <c r="I97" s="37" t="s">
        <v>134</v>
      </c>
      <c r="J97" s="44" t="s">
        <v>170</v>
      </c>
      <c r="K97" s="39"/>
      <c r="L97" s="39">
        <v>136</v>
      </c>
      <c r="M97" s="42">
        <v>0</v>
      </c>
      <c r="N97" s="42">
        <v>0</v>
      </c>
    </row>
    <row r="98" spans="1:923" ht="12.75" customHeight="1" x14ac:dyDescent="0.3">
      <c r="A98" s="23">
        <v>0.67</v>
      </c>
      <c r="B98" s="23">
        <v>1.38</v>
      </c>
      <c r="C98" s="23">
        <f t="shared" si="1"/>
        <v>89270243.225000009</v>
      </c>
      <c r="D98" s="23">
        <f t="shared" si="1"/>
        <v>167993137.93599999</v>
      </c>
      <c r="I98" s="52" t="s">
        <v>58</v>
      </c>
      <c r="J98" s="38" t="s">
        <v>171</v>
      </c>
      <c r="K98" s="29"/>
      <c r="L98" s="29">
        <v>137</v>
      </c>
      <c r="M98" s="54">
        <f>IFERROR(IF(AND(M79,M83,M84,M88,M92,M95)="","",SUM(M79,M83,M84,M88,M92)-SUM(M95)),"")</f>
        <v>1332391665</v>
      </c>
      <c r="N98" s="54">
        <f>IFERROR(IF(AND(N79,N83,N84,N88,N92,N95)="","",SUM(N79,N83,N84,N88,N92)-SUM(N95)),"")</f>
        <v>1217341562</v>
      </c>
    </row>
    <row r="99" spans="1:923" ht="12.75" customHeight="1" x14ac:dyDescent="0.3">
      <c r="A99" s="23">
        <v>0.68</v>
      </c>
      <c r="B99" s="23">
        <v>1.39</v>
      </c>
      <c r="C99" s="23" t="str">
        <f t="shared" si="1"/>
        <v/>
      </c>
      <c r="D99" s="23" t="str">
        <f t="shared" si="1"/>
        <v/>
      </c>
      <c r="I99" s="37" t="s">
        <v>61</v>
      </c>
      <c r="J99" s="58" t="s">
        <v>172</v>
      </c>
      <c r="K99" s="39"/>
      <c r="L99" s="39">
        <v>138</v>
      </c>
      <c r="M99" s="42"/>
      <c r="N99" s="42"/>
    </row>
    <row r="100" spans="1:923" ht="12.75" customHeight="1" x14ac:dyDescent="0.3">
      <c r="A100" s="23">
        <v>0.69</v>
      </c>
      <c r="B100" s="23">
        <v>1.4</v>
      </c>
      <c r="C100" s="23">
        <f t="shared" si="1"/>
        <v>91935026.574999988</v>
      </c>
      <c r="D100" s="23">
        <f t="shared" si="1"/>
        <v>170427821.08000001</v>
      </c>
      <c r="I100" s="52" t="s">
        <v>98</v>
      </c>
      <c r="J100" s="38" t="s">
        <v>173</v>
      </c>
      <c r="K100" s="29"/>
      <c r="L100" s="29">
        <v>139</v>
      </c>
      <c r="M100" s="54">
        <f>IFERROR(IF(AND(M98:M99)="","",SUM(M98:M99)),"")</f>
        <v>1332391665</v>
      </c>
      <c r="N100" s="54">
        <f>IFERROR(IF(AND(N98:N99)="","",SUM(N98:N99)),"")</f>
        <v>1217341562</v>
      </c>
    </row>
    <row r="101" spans="1:923" ht="12.75" customHeight="1" x14ac:dyDescent="0.3">
      <c r="A101" s="23"/>
      <c r="B101" s="23"/>
      <c r="I101" s="37"/>
      <c r="J101" s="55"/>
      <c r="K101" s="39"/>
      <c r="L101" s="39"/>
      <c r="M101" s="40"/>
      <c r="N101" s="40"/>
    </row>
    <row r="102" spans="1:923" ht="12.75" customHeight="1" x14ac:dyDescent="0.3">
      <c r="A102" s="23">
        <v>0.7</v>
      </c>
      <c r="B102" s="23">
        <v>1.41</v>
      </c>
      <c r="C102" s="23">
        <f t="shared" si="1"/>
        <v>650875589.72000003</v>
      </c>
      <c r="D102" s="23">
        <f t="shared" si="1"/>
        <v>1234128601.7920001</v>
      </c>
      <c r="I102" s="52" t="s">
        <v>101</v>
      </c>
      <c r="J102" s="53" t="s">
        <v>174</v>
      </c>
      <c r="K102" s="29"/>
      <c r="L102" s="29">
        <v>140</v>
      </c>
      <c r="M102" s="54">
        <f>IFERROR(IF(AND(M76,M100)="","",SUM(M76,M100)),"")</f>
        <v>9298222686</v>
      </c>
      <c r="N102" s="54">
        <f>IFERROR(IF(AND(N76,N100)="","",SUM(N76,N100)),"")</f>
        <v>8752685102</v>
      </c>
    </row>
    <row r="103" spans="1:923" ht="12.75" customHeight="1" x14ac:dyDescent="0.3">
      <c r="A103" s="23"/>
      <c r="B103" s="23"/>
      <c r="I103" s="52"/>
      <c r="J103" s="66"/>
      <c r="K103" s="39"/>
      <c r="L103" s="39"/>
      <c r="M103" s="40"/>
      <c r="N103" s="40"/>
    </row>
    <row r="104" spans="1:923" ht="12.75" customHeight="1" x14ac:dyDescent="0.3">
      <c r="A104" s="23">
        <v>0.71</v>
      </c>
      <c r="B104" s="23">
        <v>1.42</v>
      </c>
      <c r="C104" s="23">
        <f t="shared" si="1"/>
        <v>138015502.58400002</v>
      </c>
      <c r="D104" s="23">
        <f t="shared" si="1"/>
        <v>288606253.51600003</v>
      </c>
      <c r="I104" s="52" t="s">
        <v>175</v>
      </c>
      <c r="J104" s="38" t="s">
        <v>99</v>
      </c>
      <c r="K104" s="39"/>
      <c r="L104" s="29">
        <v>141</v>
      </c>
      <c r="M104" s="57">
        <v>1943880294</v>
      </c>
      <c r="N104" s="57">
        <v>2032438388</v>
      </c>
    </row>
    <row r="105" spans="1:923" ht="12.75" customHeight="1" x14ac:dyDescent="0.3">
      <c r="A105" s="23"/>
      <c r="B105" s="23"/>
      <c r="I105" s="52"/>
      <c r="J105" s="53"/>
      <c r="K105" s="39"/>
      <c r="L105" s="39"/>
      <c r="M105" s="40"/>
      <c r="N105" s="40"/>
    </row>
    <row r="106" spans="1:923" ht="12.75" customHeight="1" x14ac:dyDescent="0.3">
      <c r="A106" s="23">
        <v>0.72</v>
      </c>
      <c r="B106" s="23">
        <v>1.43</v>
      </c>
      <c r="C106" s="23">
        <f t="shared" si="1"/>
        <v>735846742.22909093</v>
      </c>
      <c r="D106" s="23">
        <f t="shared" si="1"/>
        <v>1402066056.1299999</v>
      </c>
      <c r="I106" s="52" t="s">
        <v>176</v>
      </c>
      <c r="J106" s="53" t="s">
        <v>177</v>
      </c>
      <c r="K106" s="29"/>
      <c r="L106" s="29">
        <v>142</v>
      </c>
      <c r="M106" s="54">
        <f>IFERROR(IF(AND(M102,M104)="","",SUM(M102,M104)),"")</f>
        <v>11242102980</v>
      </c>
      <c r="N106" s="54">
        <f>IFERROR(IF(AND(N102,N104)="","",SUM(N102,N104)),"")</f>
        <v>10785123490</v>
      </c>
    </row>
    <row r="107" spans="1:923" ht="12.75" customHeight="1" x14ac:dyDescent="0.3">
      <c r="C107" s="67">
        <f>IF(ISERROR(ABS(LOG(ABS(SUM(C18:C106)),EXP(3)))),"",ABS(LOG(ABS(SUM(C18:C106)),EXP(3))))</f>
        <v>7.3323823702021462</v>
      </c>
      <c r="D107" s="67">
        <f>IF(ISERROR(ABS(LOG(ABS(SUM(D18:D106)),EXP(3)))),"",ABS(LOG(ABS(SUM(D18:D106)),EXP(3))))</f>
        <v>7.6563083985841978</v>
      </c>
      <c r="AIH107" s="25"/>
      <c r="AII107" s="25"/>
      <c r="AIJ107" s="25"/>
      <c r="AIK107" s="25"/>
      <c r="AIL107" s="25"/>
      <c r="AIM107" s="25"/>
    </row>
    <row r="108" spans="1:923" ht="12.75" customHeight="1" x14ac:dyDescent="0.3">
      <c r="C108" s="23" t="str">
        <f>IF(ISERROR(IF(ISERROR(MID(C107,FIND(".",C107,1)+11,13)),MID(C107,FIND(",",C107,1)+11,13),MID(C107,FIND(".",C107,1)+11,13))),"",IF(ISERROR(MID(C107,FIND(".",C107,1)+11,13)),MID(C107,FIND(",",C107,1)+11,13),MID(C107,FIND(".",C107,1)+11,13)))</f>
        <v>0215</v>
      </c>
      <c r="D108" s="23" t="str">
        <f>IF(ISERROR(IF(ISERROR(MID(D107,FIND(".",D107,1)+11,13)),MID(D107,FIND(",",D107,1)+11,13),MID(D107,FIND(".",D107,1)+11,13))),"",IF(ISERROR(MID(D107,FIND(".",D107,1)+11,13)),MID(D107,FIND(",",D107,1)+11,13),MID(D107,FIND(".",D107,1)+11,13)))</f>
        <v>842</v>
      </c>
      <c r="I108" s="25"/>
      <c r="K108" s="25"/>
      <c r="N108" s="25"/>
      <c r="AIH108" s="25"/>
      <c r="AII108" s="25"/>
      <c r="AIJ108" s="25"/>
      <c r="AIK108" s="25"/>
      <c r="AIL108" s="25"/>
      <c r="AIM108" s="25"/>
    </row>
    <row r="109" spans="1:923" ht="12.75" customHeight="1" x14ac:dyDescent="0.3">
      <c r="I109" s="49" t="s">
        <v>178</v>
      </c>
      <c r="K109" s="71"/>
      <c r="M109" s="129" t="s">
        <v>180</v>
      </c>
      <c r="N109" s="125" t="s">
        <v>179</v>
      </c>
    </row>
    <row r="110" spans="1:923" ht="12.75" customHeight="1" x14ac:dyDescent="0.3">
      <c r="G110" s="23" t="str">
        <f>IF(ISERROR(IF(ISERROR(MID(G108,FIND(".",G108,1)+11,13)),MID(G108,FIND(",",G108,1)+11,13),MID(G108,FIND(".",G108,1)+11,13))),"",IF(ISERROR(MID(G108,FIND(".",G108,1)+11,13)),MID(G108,FIND(",",G108,1)+11,13),MID(G108,FIND(".",G108,1)+11,13)))</f>
        <v/>
      </c>
      <c r="H110" s="23" t="str">
        <f>IF(ISERROR(IF(ISERROR(MID(H108,FIND(".",H108,1)+11,13)),MID(H108,FIND(",",H108,1)+11,13),MID(H108,FIND(".",H108,1)+11,13))),"",IF(ISERROR(MID(H108,FIND(".",H108,1)+11,13)),MID(H108,FIND(",",H108,1)+11,13),MID(H108,FIND(".",H108,1)+11,13)))</f>
        <v/>
      </c>
      <c r="I110" s="390" t="str">
        <f>OP!C55</f>
        <v>Mostar, 31.7.2026.</v>
      </c>
      <c r="J110" s="390"/>
      <c r="K110" s="25"/>
      <c r="N110" s="231" t="str">
        <f>OP!AJ55</f>
        <v>Zvonimir Čolak</v>
      </c>
    </row>
    <row r="111" spans="1:923" s="31" customFormat="1" x14ac:dyDescent="0.3">
      <c r="A111" s="32"/>
      <c r="B111" s="32"/>
      <c r="C111" s="32"/>
      <c r="D111" s="32"/>
      <c r="E111" s="32"/>
      <c r="F111" s="32"/>
      <c r="G111" s="32"/>
      <c r="H111" s="32"/>
      <c r="K111" s="72"/>
      <c r="L111" s="49"/>
      <c r="M111" s="73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  <c r="IW111" s="36"/>
      <c r="IX111" s="36"/>
      <c r="IY111" s="36"/>
      <c r="IZ111" s="36"/>
      <c r="JA111" s="36"/>
      <c r="JB111" s="36"/>
      <c r="JC111" s="36"/>
      <c r="JD111" s="36"/>
      <c r="JE111" s="36"/>
      <c r="JF111" s="36"/>
      <c r="JG111" s="36"/>
      <c r="JH111" s="36"/>
      <c r="JI111" s="36"/>
      <c r="JJ111" s="36"/>
      <c r="JK111" s="36"/>
      <c r="JL111" s="36"/>
      <c r="JM111" s="36"/>
      <c r="JN111" s="36"/>
      <c r="JO111" s="36"/>
      <c r="JP111" s="36"/>
      <c r="JQ111" s="36"/>
      <c r="JR111" s="36"/>
      <c r="JS111" s="36"/>
      <c r="JT111" s="36"/>
      <c r="JU111" s="36"/>
      <c r="JV111" s="36"/>
      <c r="JW111" s="36"/>
      <c r="JX111" s="36"/>
      <c r="JY111" s="36"/>
      <c r="JZ111" s="36"/>
      <c r="KA111" s="36"/>
      <c r="KB111" s="36"/>
      <c r="KC111" s="36"/>
      <c r="KD111" s="36"/>
      <c r="KE111" s="36"/>
      <c r="KF111" s="36"/>
      <c r="KG111" s="36"/>
      <c r="KH111" s="36"/>
      <c r="KI111" s="36"/>
      <c r="KJ111" s="36"/>
      <c r="KK111" s="36"/>
      <c r="KL111" s="36"/>
      <c r="KM111" s="36"/>
      <c r="KN111" s="36"/>
      <c r="KO111" s="36"/>
      <c r="KP111" s="36"/>
      <c r="KQ111" s="36"/>
      <c r="KR111" s="36"/>
      <c r="KS111" s="36"/>
      <c r="KT111" s="36"/>
      <c r="KU111" s="36"/>
      <c r="KV111" s="36"/>
      <c r="KW111" s="36"/>
      <c r="KX111" s="36"/>
      <c r="KY111" s="36"/>
      <c r="KZ111" s="36"/>
      <c r="LA111" s="36"/>
      <c r="LB111" s="36"/>
      <c r="LC111" s="36"/>
      <c r="LD111" s="36"/>
      <c r="LE111" s="36"/>
      <c r="LF111" s="36"/>
      <c r="LG111" s="36"/>
      <c r="LH111" s="36"/>
      <c r="LI111" s="36"/>
      <c r="LJ111" s="36"/>
      <c r="LK111" s="36"/>
      <c r="LL111" s="36"/>
      <c r="LM111" s="36"/>
      <c r="LN111" s="36"/>
      <c r="LO111" s="36"/>
      <c r="LP111" s="36"/>
      <c r="LQ111" s="36"/>
      <c r="LR111" s="36"/>
      <c r="LS111" s="36"/>
      <c r="LT111" s="36"/>
      <c r="LU111" s="36"/>
      <c r="LV111" s="36"/>
      <c r="LW111" s="36"/>
      <c r="LX111" s="36"/>
      <c r="LY111" s="36"/>
      <c r="LZ111" s="36"/>
      <c r="MA111" s="36"/>
      <c r="MB111" s="36"/>
      <c r="MC111" s="36"/>
      <c r="MD111" s="36"/>
      <c r="ME111" s="36"/>
      <c r="MF111" s="36"/>
      <c r="MG111" s="36"/>
      <c r="MH111" s="36"/>
      <c r="MI111" s="36"/>
      <c r="MJ111" s="36"/>
      <c r="MK111" s="36"/>
      <c r="ML111" s="36"/>
      <c r="MM111" s="36"/>
      <c r="MN111" s="36"/>
      <c r="MO111" s="36"/>
      <c r="MP111" s="36"/>
      <c r="MQ111" s="36"/>
      <c r="MR111" s="36"/>
      <c r="MS111" s="36"/>
      <c r="MT111" s="36"/>
      <c r="MU111" s="36"/>
      <c r="MV111" s="36"/>
      <c r="MW111" s="36"/>
      <c r="MX111" s="36"/>
      <c r="MY111" s="36"/>
      <c r="MZ111" s="36"/>
      <c r="NA111" s="36"/>
      <c r="NB111" s="36"/>
      <c r="NC111" s="36"/>
      <c r="ND111" s="36"/>
      <c r="NE111" s="36"/>
      <c r="NF111" s="36"/>
      <c r="NG111" s="36"/>
      <c r="NH111" s="36"/>
      <c r="NI111" s="36"/>
      <c r="NJ111" s="36"/>
      <c r="NK111" s="36"/>
      <c r="NL111" s="36"/>
      <c r="NM111" s="36"/>
      <c r="NN111" s="36"/>
      <c r="NO111" s="36"/>
      <c r="NP111" s="36"/>
      <c r="NQ111" s="36"/>
      <c r="NR111" s="36"/>
      <c r="NS111" s="36"/>
      <c r="NT111" s="36"/>
      <c r="NU111" s="36"/>
      <c r="NV111" s="36"/>
      <c r="NW111" s="36"/>
      <c r="NX111" s="36"/>
      <c r="NY111" s="36"/>
      <c r="NZ111" s="36"/>
      <c r="OA111" s="36"/>
      <c r="OB111" s="36"/>
      <c r="OC111" s="36"/>
      <c r="OD111" s="36"/>
      <c r="OE111" s="36"/>
      <c r="OF111" s="36"/>
      <c r="OG111" s="36"/>
      <c r="OH111" s="36"/>
      <c r="OI111" s="36"/>
      <c r="OJ111" s="36"/>
      <c r="OK111" s="36"/>
      <c r="OL111" s="36"/>
      <c r="OM111" s="36"/>
      <c r="ON111" s="36"/>
      <c r="OO111" s="36"/>
      <c r="OP111" s="36"/>
      <c r="OQ111" s="36"/>
      <c r="OR111" s="36"/>
      <c r="OS111" s="36"/>
      <c r="OT111" s="36"/>
      <c r="OU111" s="36"/>
      <c r="OV111" s="36"/>
      <c r="OW111" s="36"/>
      <c r="OX111" s="36"/>
      <c r="OY111" s="36"/>
      <c r="OZ111" s="36"/>
      <c r="PA111" s="36"/>
      <c r="PB111" s="36"/>
      <c r="PC111" s="36"/>
      <c r="PD111" s="36"/>
      <c r="PE111" s="36"/>
      <c r="PF111" s="36"/>
      <c r="PG111" s="36"/>
      <c r="PH111" s="36"/>
      <c r="PI111" s="36"/>
      <c r="PJ111" s="36"/>
      <c r="PK111" s="36"/>
      <c r="PL111" s="36"/>
      <c r="PM111" s="36"/>
      <c r="PN111" s="36"/>
      <c r="PO111" s="36"/>
      <c r="PP111" s="36"/>
      <c r="PQ111" s="36"/>
      <c r="PR111" s="36"/>
      <c r="PS111" s="36"/>
      <c r="PT111" s="36"/>
      <c r="PU111" s="36"/>
      <c r="PV111" s="36"/>
      <c r="PW111" s="36"/>
      <c r="PX111" s="36"/>
      <c r="PY111" s="36"/>
      <c r="PZ111" s="36"/>
      <c r="QA111" s="36"/>
      <c r="QB111" s="36"/>
      <c r="QC111" s="36"/>
      <c r="QD111" s="36"/>
      <c r="QE111" s="36"/>
      <c r="QF111" s="36"/>
      <c r="QG111" s="36"/>
      <c r="QH111" s="36"/>
      <c r="QI111" s="36"/>
      <c r="QJ111" s="36"/>
      <c r="QK111" s="36"/>
      <c r="QL111" s="36"/>
      <c r="QM111" s="36"/>
      <c r="QN111" s="36"/>
      <c r="QO111" s="36"/>
      <c r="QP111" s="36"/>
      <c r="QQ111" s="36"/>
      <c r="QR111" s="36"/>
      <c r="QS111" s="36"/>
      <c r="QT111" s="36"/>
      <c r="QU111" s="36"/>
      <c r="QV111" s="36"/>
      <c r="QW111" s="36"/>
      <c r="QX111" s="36"/>
      <c r="QY111" s="36"/>
      <c r="QZ111" s="36"/>
      <c r="RA111" s="36"/>
      <c r="RB111" s="36"/>
      <c r="RC111" s="36"/>
      <c r="RD111" s="36"/>
      <c r="RE111" s="36"/>
      <c r="RF111" s="36"/>
      <c r="RG111" s="36"/>
      <c r="RH111" s="36"/>
      <c r="RI111" s="36"/>
      <c r="RJ111" s="36"/>
      <c r="RK111" s="36"/>
      <c r="RL111" s="36"/>
      <c r="RM111" s="36"/>
      <c r="RN111" s="36"/>
      <c r="RO111" s="36"/>
      <c r="RP111" s="36"/>
      <c r="RQ111" s="36"/>
      <c r="RR111" s="36"/>
      <c r="RS111" s="36"/>
      <c r="RT111" s="36"/>
      <c r="RU111" s="36"/>
      <c r="RV111" s="36"/>
      <c r="RW111" s="36"/>
      <c r="RX111" s="36"/>
      <c r="RY111" s="36"/>
      <c r="RZ111" s="36"/>
      <c r="SA111" s="36"/>
      <c r="SB111" s="36"/>
      <c r="SC111" s="36"/>
      <c r="SD111" s="36"/>
      <c r="SE111" s="36"/>
      <c r="SF111" s="36"/>
      <c r="SG111" s="36"/>
      <c r="SH111" s="36"/>
      <c r="SI111" s="36"/>
      <c r="SJ111" s="36"/>
      <c r="SK111" s="36"/>
      <c r="SL111" s="36"/>
      <c r="SM111" s="36"/>
      <c r="SN111" s="36"/>
      <c r="SO111" s="36"/>
      <c r="SP111" s="36"/>
      <c r="SQ111" s="36"/>
      <c r="SR111" s="36"/>
      <c r="SS111" s="36"/>
      <c r="ST111" s="36"/>
      <c r="SU111" s="36"/>
      <c r="SV111" s="36"/>
      <c r="SW111" s="36"/>
      <c r="SX111" s="36"/>
      <c r="SY111" s="36"/>
      <c r="SZ111" s="36"/>
      <c r="TA111" s="36"/>
      <c r="TB111" s="36"/>
      <c r="TC111" s="36"/>
      <c r="TD111" s="36"/>
      <c r="TE111" s="36"/>
      <c r="TF111" s="36"/>
      <c r="TG111" s="36"/>
      <c r="TH111" s="36"/>
      <c r="TI111" s="36"/>
      <c r="TJ111" s="36"/>
      <c r="TK111" s="36"/>
      <c r="TL111" s="36"/>
      <c r="TM111" s="36"/>
      <c r="TN111" s="36"/>
      <c r="TO111" s="36"/>
      <c r="TP111" s="36"/>
      <c r="TQ111" s="36"/>
      <c r="TR111" s="36"/>
      <c r="TS111" s="36"/>
      <c r="TT111" s="36"/>
      <c r="TU111" s="36"/>
      <c r="TV111" s="36"/>
      <c r="TW111" s="36"/>
      <c r="TX111" s="36"/>
      <c r="TY111" s="36"/>
      <c r="TZ111" s="36"/>
      <c r="UA111" s="36"/>
      <c r="UB111" s="36"/>
      <c r="UC111" s="36"/>
      <c r="UD111" s="36"/>
      <c r="UE111" s="36"/>
      <c r="UF111" s="36"/>
      <c r="UG111" s="36"/>
      <c r="UH111" s="36"/>
      <c r="UI111" s="36"/>
      <c r="UJ111" s="36"/>
      <c r="UK111" s="36"/>
      <c r="UL111" s="36"/>
      <c r="UM111" s="36"/>
      <c r="UN111" s="36"/>
      <c r="UO111" s="36"/>
      <c r="UP111" s="36"/>
      <c r="UQ111" s="36"/>
      <c r="UR111" s="36"/>
      <c r="US111" s="36"/>
      <c r="UT111" s="36"/>
      <c r="UU111" s="36"/>
      <c r="UV111" s="36"/>
      <c r="UW111" s="36"/>
      <c r="UX111" s="36"/>
      <c r="UY111" s="36"/>
      <c r="UZ111" s="36"/>
      <c r="VA111" s="36"/>
      <c r="VB111" s="36"/>
      <c r="VC111" s="36"/>
      <c r="VD111" s="36"/>
      <c r="VE111" s="36"/>
      <c r="VF111" s="36"/>
      <c r="VG111" s="36"/>
      <c r="VH111" s="36"/>
      <c r="VI111" s="36"/>
      <c r="VJ111" s="36"/>
      <c r="VK111" s="36"/>
      <c r="VL111" s="36"/>
      <c r="VM111" s="36"/>
      <c r="VN111" s="36"/>
      <c r="VO111" s="36"/>
      <c r="VP111" s="36"/>
      <c r="VQ111" s="36"/>
      <c r="VR111" s="36"/>
      <c r="VS111" s="36"/>
      <c r="VT111" s="36"/>
      <c r="VU111" s="36"/>
      <c r="VV111" s="36"/>
      <c r="VW111" s="36"/>
      <c r="VX111" s="36"/>
      <c r="VY111" s="36"/>
      <c r="VZ111" s="36"/>
      <c r="WA111" s="36"/>
      <c r="WB111" s="36"/>
      <c r="WC111" s="36"/>
      <c r="WD111" s="36"/>
      <c r="WE111" s="36"/>
      <c r="WF111" s="36"/>
      <c r="WG111" s="36"/>
      <c r="WH111" s="36"/>
      <c r="WI111" s="36"/>
      <c r="WJ111" s="36"/>
      <c r="WK111" s="36"/>
      <c r="WL111" s="36"/>
      <c r="WM111" s="36"/>
      <c r="WN111" s="36"/>
      <c r="WO111" s="36"/>
      <c r="WP111" s="36"/>
      <c r="WQ111" s="36"/>
      <c r="WR111" s="36"/>
      <c r="WS111" s="36"/>
      <c r="WT111" s="36"/>
      <c r="WU111" s="36"/>
      <c r="WV111" s="36"/>
      <c r="WW111" s="36"/>
      <c r="WX111" s="36"/>
      <c r="WY111" s="36"/>
      <c r="WZ111" s="36"/>
      <c r="XA111" s="36"/>
      <c r="XB111" s="36"/>
      <c r="XC111" s="36"/>
      <c r="XD111" s="36"/>
      <c r="XE111" s="36"/>
      <c r="XF111" s="36"/>
      <c r="XG111" s="36"/>
      <c r="XH111" s="36"/>
      <c r="XI111" s="36"/>
      <c r="XJ111" s="36"/>
      <c r="XK111" s="36"/>
      <c r="XL111" s="36"/>
      <c r="XM111" s="36"/>
      <c r="XN111" s="36"/>
      <c r="XO111" s="36"/>
      <c r="XP111" s="36"/>
      <c r="XQ111" s="36"/>
      <c r="XR111" s="36"/>
      <c r="XS111" s="36"/>
      <c r="XT111" s="36"/>
      <c r="XU111" s="36"/>
      <c r="XV111" s="36"/>
      <c r="XW111" s="36"/>
      <c r="XX111" s="36"/>
      <c r="XY111" s="36"/>
      <c r="XZ111" s="36"/>
      <c r="YA111" s="36"/>
      <c r="YB111" s="36"/>
      <c r="YC111" s="36"/>
      <c r="YD111" s="36"/>
      <c r="YE111" s="36"/>
      <c r="YF111" s="36"/>
      <c r="YG111" s="36"/>
      <c r="YH111" s="36"/>
      <c r="YI111" s="36"/>
      <c r="YJ111" s="36"/>
      <c r="YK111" s="36"/>
      <c r="YL111" s="36"/>
      <c r="YM111" s="36"/>
      <c r="YN111" s="36"/>
      <c r="YO111" s="36"/>
      <c r="YP111" s="36"/>
      <c r="YQ111" s="36"/>
      <c r="YR111" s="36"/>
      <c r="YS111" s="36"/>
      <c r="YT111" s="36"/>
      <c r="YU111" s="36"/>
      <c r="YV111" s="36"/>
      <c r="YW111" s="36"/>
      <c r="YX111" s="36"/>
      <c r="YY111" s="36"/>
      <c r="YZ111" s="36"/>
      <c r="ZA111" s="36"/>
      <c r="ZB111" s="36"/>
      <c r="ZC111" s="36"/>
      <c r="ZD111" s="36"/>
      <c r="ZE111" s="36"/>
      <c r="ZF111" s="36"/>
      <c r="ZG111" s="36"/>
      <c r="ZH111" s="36"/>
      <c r="ZI111" s="36"/>
      <c r="ZJ111" s="36"/>
      <c r="ZK111" s="36"/>
      <c r="ZL111" s="36"/>
      <c r="ZM111" s="36"/>
      <c r="ZN111" s="36"/>
      <c r="ZO111" s="36"/>
      <c r="ZP111" s="36"/>
      <c r="ZQ111" s="36"/>
      <c r="ZR111" s="36"/>
      <c r="ZS111" s="36"/>
      <c r="ZT111" s="36"/>
      <c r="ZU111" s="36"/>
      <c r="ZV111" s="36"/>
      <c r="ZW111" s="36"/>
      <c r="ZX111" s="36"/>
      <c r="ZY111" s="36"/>
      <c r="ZZ111" s="36"/>
      <c r="AAA111" s="36"/>
      <c r="AAB111" s="36"/>
      <c r="AAC111" s="36"/>
      <c r="AAD111" s="36"/>
      <c r="AAE111" s="36"/>
      <c r="AAF111" s="36"/>
      <c r="AAG111" s="36"/>
      <c r="AAH111" s="36"/>
      <c r="AAI111" s="36"/>
      <c r="AAJ111" s="36"/>
      <c r="AAK111" s="36"/>
      <c r="AAL111" s="36"/>
      <c r="AAM111" s="36"/>
      <c r="AAN111" s="36"/>
      <c r="AAO111" s="36"/>
      <c r="AAP111" s="36"/>
      <c r="AAQ111" s="36"/>
      <c r="AAR111" s="36"/>
      <c r="AAS111" s="36"/>
      <c r="AAT111" s="36"/>
      <c r="AAU111" s="36"/>
      <c r="AAV111" s="36"/>
      <c r="AAW111" s="36"/>
      <c r="AAX111" s="36"/>
      <c r="AAY111" s="36"/>
      <c r="AAZ111" s="36"/>
      <c r="ABA111" s="36"/>
      <c r="ABB111" s="36"/>
      <c r="ABC111" s="36"/>
      <c r="ABD111" s="36"/>
      <c r="ABE111" s="36"/>
      <c r="ABF111" s="36"/>
      <c r="ABG111" s="36"/>
      <c r="ABH111" s="36"/>
      <c r="ABI111" s="36"/>
      <c r="ABJ111" s="36"/>
      <c r="ABK111" s="36"/>
      <c r="ABL111" s="36"/>
      <c r="ABM111" s="36"/>
      <c r="ABN111" s="36"/>
      <c r="ABO111" s="36"/>
      <c r="ABP111" s="36"/>
      <c r="ABQ111" s="36"/>
      <c r="ABR111" s="36"/>
      <c r="ABS111" s="36"/>
      <c r="ABT111" s="36"/>
      <c r="ABU111" s="36"/>
      <c r="ABV111" s="36"/>
      <c r="ABW111" s="36"/>
      <c r="ABX111" s="36"/>
      <c r="ABY111" s="36"/>
      <c r="ABZ111" s="36"/>
      <c r="ACA111" s="36"/>
      <c r="ACB111" s="36"/>
      <c r="ACC111" s="36"/>
      <c r="ACD111" s="36"/>
      <c r="ACE111" s="36"/>
      <c r="ACF111" s="36"/>
      <c r="ACG111" s="36"/>
      <c r="ACH111" s="36"/>
      <c r="ACI111" s="36"/>
      <c r="ACJ111" s="36"/>
      <c r="ACK111" s="36"/>
      <c r="ACL111" s="36"/>
      <c r="ACM111" s="36"/>
      <c r="ACN111" s="36"/>
      <c r="ACO111" s="36"/>
      <c r="ACP111" s="36"/>
      <c r="ACQ111" s="36"/>
      <c r="ACR111" s="36"/>
      <c r="ACS111" s="36"/>
      <c r="ACT111" s="36"/>
      <c r="ACU111" s="36"/>
      <c r="ACV111" s="36"/>
      <c r="ACW111" s="36"/>
      <c r="ACX111" s="36"/>
      <c r="ACY111" s="36"/>
      <c r="ACZ111" s="36"/>
      <c r="ADA111" s="36"/>
      <c r="ADB111" s="36"/>
      <c r="ADC111" s="36"/>
      <c r="ADD111" s="36"/>
      <c r="ADE111" s="36"/>
      <c r="ADF111" s="36"/>
      <c r="ADG111" s="36"/>
      <c r="ADH111" s="36"/>
      <c r="ADI111" s="36"/>
      <c r="ADJ111" s="36"/>
      <c r="ADK111" s="36"/>
      <c r="ADL111" s="36"/>
      <c r="ADM111" s="36"/>
      <c r="ADN111" s="36"/>
      <c r="ADO111" s="36"/>
      <c r="ADP111" s="36"/>
      <c r="ADQ111" s="36"/>
      <c r="ADR111" s="36"/>
      <c r="ADS111" s="36"/>
      <c r="ADT111" s="36"/>
      <c r="ADU111" s="36"/>
      <c r="ADV111" s="36"/>
      <c r="ADW111" s="36"/>
      <c r="ADX111" s="36"/>
      <c r="ADY111" s="36"/>
      <c r="ADZ111" s="36"/>
      <c r="AEA111" s="36"/>
      <c r="AEB111" s="36"/>
      <c r="AEC111" s="36"/>
      <c r="AED111" s="36"/>
      <c r="AEE111" s="36"/>
      <c r="AEF111" s="36"/>
      <c r="AEG111" s="36"/>
      <c r="AEH111" s="36"/>
      <c r="AEI111" s="36"/>
      <c r="AEJ111" s="36"/>
      <c r="AEK111" s="36"/>
      <c r="AEL111" s="36"/>
      <c r="AEM111" s="36"/>
      <c r="AEN111" s="36"/>
      <c r="AEO111" s="36"/>
      <c r="AEP111" s="36"/>
      <c r="AEQ111" s="36"/>
      <c r="AER111" s="36"/>
      <c r="AES111" s="36"/>
      <c r="AET111" s="36"/>
      <c r="AEU111" s="36"/>
      <c r="AEV111" s="36"/>
      <c r="AEW111" s="36"/>
      <c r="AEX111" s="36"/>
      <c r="AEY111" s="36"/>
      <c r="AEZ111" s="36"/>
      <c r="AFA111" s="36"/>
      <c r="AFB111" s="36"/>
      <c r="AFC111" s="36"/>
      <c r="AFD111" s="36"/>
      <c r="AFE111" s="36"/>
      <c r="AFF111" s="36"/>
      <c r="AFG111" s="36"/>
      <c r="AFH111" s="36"/>
      <c r="AFI111" s="36"/>
      <c r="AFJ111" s="36"/>
      <c r="AFK111" s="36"/>
      <c r="AFL111" s="36"/>
      <c r="AFM111" s="36"/>
      <c r="AFN111" s="36"/>
      <c r="AFO111" s="36"/>
      <c r="AFP111" s="36"/>
      <c r="AFQ111" s="36"/>
      <c r="AFR111" s="36"/>
      <c r="AFS111" s="36"/>
      <c r="AFT111" s="36"/>
      <c r="AFU111" s="36"/>
      <c r="AFV111" s="36"/>
      <c r="AFW111" s="36"/>
      <c r="AFX111" s="36"/>
      <c r="AFY111" s="36"/>
      <c r="AFZ111" s="36"/>
      <c r="AGA111" s="36"/>
      <c r="AGB111" s="36"/>
      <c r="AGC111" s="36"/>
      <c r="AGD111" s="36"/>
      <c r="AGE111" s="36"/>
      <c r="AGF111" s="36"/>
      <c r="AGG111" s="36"/>
      <c r="AGH111" s="36"/>
      <c r="AGI111" s="36"/>
      <c r="AGJ111" s="36"/>
      <c r="AGK111" s="36"/>
      <c r="AGL111" s="36"/>
      <c r="AGM111" s="36"/>
      <c r="AGN111" s="36"/>
      <c r="AGO111" s="36"/>
      <c r="AGP111" s="36"/>
      <c r="AGQ111" s="36"/>
      <c r="AGR111" s="36"/>
      <c r="AGS111" s="36"/>
      <c r="AGT111" s="36"/>
      <c r="AGU111" s="36"/>
      <c r="AGV111" s="36"/>
      <c r="AGW111" s="36"/>
      <c r="AGX111" s="36"/>
      <c r="AGY111" s="36"/>
      <c r="AGZ111" s="36"/>
      <c r="AHA111" s="36"/>
      <c r="AHB111" s="36"/>
      <c r="AHC111" s="36"/>
      <c r="AHD111" s="36"/>
      <c r="AHE111" s="36"/>
      <c r="AHF111" s="36"/>
      <c r="AHG111" s="36"/>
      <c r="AHH111" s="36"/>
      <c r="AHI111" s="36"/>
      <c r="AHJ111" s="36"/>
      <c r="AHK111" s="36"/>
      <c r="AHL111" s="36"/>
      <c r="AHM111" s="36"/>
      <c r="AHN111" s="36"/>
      <c r="AHO111" s="36"/>
      <c r="AHP111" s="36"/>
      <c r="AHQ111" s="36"/>
      <c r="AHR111" s="36"/>
      <c r="AHS111" s="36"/>
      <c r="AHT111" s="36"/>
      <c r="AHU111" s="36"/>
      <c r="AHV111" s="36"/>
      <c r="AHW111" s="36"/>
      <c r="AHX111" s="36"/>
      <c r="AHY111" s="36"/>
      <c r="AHZ111" s="36"/>
      <c r="AIA111" s="36"/>
      <c r="AIB111" s="36"/>
      <c r="AIC111" s="36"/>
      <c r="AID111" s="36"/>
      <c r="AIE111" s="36"/>
      <c r="AIF111" s="36"/>
      <c r="AIG111" s="36"/>
    </row>
    <row r="112" spans="1:923" ht="12.75" customHeight="1" x14ac:dyDescent="0.3">
      <c r="I112" s="74"/>
      <c r="J112" s="49"/>
      <c r="K112" s="71"/>
      <c r="N112" s="50" t="s">
        <v>181</v>
      </c>
    </row>
  </sheetData>
  <sheetProtection algorithmName="SHA-512" hashValue="Hxd/B1sPi0HdqHzPkv3t3ej4Jsv7pScNmlKkD9LbwebscsbDQJqFbjy4T4DrKapl+XxvIqYGgxkrSU5lZ4OJVg==" saltValue="UDG38THi9MBhxmVls02srA==" spinCount="100000" sheet="1" objects="1" scenarios="1"/>
  <protectedRanges>
    <protectedRange sqref="I13:N13" name="Range6"/>
    <protectedRange sqref="I7:J7" name="Range4"/>
    <protectedRange sqref="I3:J3" name="Range2"/>
    <protectedRange sqref="I1:J1" name="Range1"/>
    <protectedRange sqref="I5:J5" name="Range3"/>
    <protectedRange sqref="I9:J9" name="Range5"/>
  </protectedRanges>
  <mergeCells count="9">
    <mergeCell ref="I1:J1"/>
    <mergeCell ref="I3:J3"/>
    <mergeCell ref="I5:J5"/>
    <mergeCell ref="I7:J7"/>
    <mergeCell ref="I110:J110"/>
    <mergeCell ref="I9:J9"/>
    <mergeCell ref="I11:N11"/>
    <mergeCell ref="I12:N12"/>
    <mergeCell ref="I13:N13"/>
  </mergeCells>
  <conditionalFormatting sqref="I36">
    <cfRule type="containsText" dxfId="32" priority="5" operator="containsText" text="Obrazac prazan">
      <formula>NOT(ISERROR(SEARCH("Obrazac prazan",I36)))</formula>
    </cfRule>
  </conditionalFormatting>
  <conditionalFormatting sqref="I73">
    <cfRule type="containsText" dxfId="31" priority="4" operator="containsText" text="Obrazac prazan">
      <formula>NOT(ISERROR(SEARCH("Obrazac prazan",I73)))</formula>
    </cfRule>
  </conditionalFormatting>
  <conditionalFormatting sqref="I13:N13">
    <cfRule type="expression" dxfId="30" priority="2">
      <formula>OR(LEFT(#REF!,5)="Reviz",LEFT(#REF!,6)="Izjava")</formula>
    </cfRule>
  </conditionalFormatting>
  <dataValidations count="1">
    <dataValidation type="whole" allowBlank="1" showInputMessage="1" showErrorMessage="1" sqref="M17:N34 M39:N71 M76:N106" xr:uid="{7E5691C4-FA4E-464D-943A-A6EAB3D2D235}">
      <formula1>-9.99999E+307</formula1>
      <formula2>9.99999E+307</formula2>
    </dataValidation>
  </dataValidations>
  <pageMargins left="0.27559055118110237" right="0.27559055118110237" top="0.31496062992125984" bottom="0.19685039370078741" header="0" footer="0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018D-E000-462B-8FB1-DCEAA2A7DBCF}">
  <sheetPr>
    <tabColor rgb="FF612A8A"/>
  </sheetPr>
  <dimension ref="A1:AB36"/>
  <sheetViews>
    <sheetView showGridLines="0" view="pageLayout" topLeftCell="O7" zoomScaleNormal="100" workbookViewId="0">
      <selection activeCell="R18" sqref="R18"/>
    </sheetView>
  </sheetViews>
  <sheetFormatPr defaultColWidth="9.109375" defaultRowHeight="13.8" x14ac:dyDescent="0.25"/>
  <cols>
    <col min="1" max="1" width="6.109375" style="5" hidden="1" customWidth="1"/>
    <col min="2" max="2" width="8" style="5" hidden="1" customWidth="1"/>
    <col min="3" max="3" width="3" style="5" hidden="1" customWidth="1"/>
    <col min="4" max="4" width="6.6640625" style="5" hidden="1" customWidth="1"/>
    <col min="5" max="12" width="9.109375" style="5" hidden="1" customWidth="1"/>
    <col min="13" max="13" width="23.88671875" style="5" customWidth="1"/>
    <col min="14" max="14" width="48.5546875" style="5" customWidth="1"/>
    <col min="15" max="15" width="16.109375" style="5" customWidth="1"/>
    <col min="16" max="17" width="12" style="5" customWidth="1"/>
    <col min="18" max="18" width="13.109375" style="5" customWidth="1"/>
    <col min="19" max="19" width="18" style="5" customWidth="1"/>
    <col min="20" max="20" width="15.33203125" style="5" customWidth="1"/>
    <col min="21" max="21" width="9.109375" style="5" customWidth="1"/>
    <col min="22" max="16384" width="9.109375" style="5"/>
  </cols>
  <sheetData>
    <row r="1" spans="1:28" ht="15.75" customHeight="1" x14ac:dyDescent="0.25">
      <c r="M1" s="394" t="str">
        <f>BS!I1</f>
        <v>UniCredit Bank d.d. Mostar</v>
      </c>
      <c r="N1" s="394"/>
      <c r="O1" s="130"/>
      <c r="P1" s="130"/>
      <c r="Q1" s="130"/>
      <c r="R1" s="130"/>
      <c r="S1" s="130"/>
      <c r="T1" s="227" t="s">
        <v>484</v>
      </c>
      <c r="U1" s="132"/>
      <c r="V1" s="132"/>
      <c r="W1" s="132"/>
      <c r="X1" s="132"/>
      <c r="Y1" s="132"/>
      <c r="Z1" s="132"/>
      <c r="AA1" s="132"/>
      <c r="AB1" s="13"/>
    </row>
    <row r="2" spans="1:28" ht="15.75" customHeight="1" x14ac:dyDescent="0.25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 t="s">
        <v>0</v>
      </c>
      <c r="N2" s="133"/>
      <c r="O2" s="133"/>
      <c r="P2" s="133"/>
      <c r="Q2" s="133"/>
      <c r="R2" s="133"/>
      <c r="S2" s="133"/>
      <c r="T2" s="26" t="s">
        <v>485</v>
      </c>
      <c r="U2" s="132"/>
      <c r="V2" s="132"/>
      <c r="W2" s="132"/>
      <c r="X2" s="132"/>
      <c r="Y2" s="132"/>
      <c r="Z2" s="132"/>
      <c r="AA2" s="132"/>
      <c r="AB2" s="132"/>
    </row>
    <row r="3" spans="1:28" ht="15.75" customHeight="1" x14ac:dyDescent="0.25">
      <c r="M3" s="394" t="str">
        <f>BS!I3</f>
        <v>88000 Mostar, Kardinala Stepinca bb</v>
      </c>
      <c r="N3" s="394"/>
      <c r="O3" s="130"/>
      <c r="P3" s="130"/>
      <c r="Q3" s="130"/>
      <c r="R3" s="130"/>
      <c r="S3" s="130"/>
      <c r="T3" s="131"/>
      <c r="U3" s="132"/>
      <c r="V3" s="132"/>
      <c r="W3" s="132"/>
      <c r="X3" s="132"/>
      <c r="Y3" s="132"/>
      <c r="Z3" s="132"/>
      <c r="AA3" s="132"/>
      <c r="AB3" s="13"/>
    </row>
    <row r="4" spans="1:28" ht="15.75" customHeight="1" x14ac:dyDescent="0.25">
      <c r="M4" s="226" t="s">
        <v>2</v>
      </c>
      <c r="N4" s="133"/>
      <c r="O4" s="133"/>
      <c r="P4" s="133"/>
      <c r="Q4" s="133"/>
      <c r="R4" s="133"/>
      <c r="S4" s="133"/>
      <c r="T4" s="134"/>
      <c r="U4" s="132"/>
      <c r="V4" s="132"/>
      <c r="W4" s="132"/>
      <c r="X4" s="132"/>
      <c r="Y4" s="132"/>
      <c r="Z4" s="132"/>
      <c r="AA4" s="132"/>
      <c r="AB4" s="132"/>
    </row>
    <row r="5" spans="1:28" ht="15.75" customHeight="1" x14ac:dyDescent="0.25">
      <c r="M5" s="395" t="str">
        <f>BS!I5</f>
        <v>64.19</v>
      </c>
      <c r="N5" s="395"/>
      <c r="O5" s="228"/>
      <c r="P5" s="228"/>
      <c r="Q5" s="228"/>
      <c r="R5" s="228"/>
      <c r="S5" s="133"/>
      <c r="T5" s="135"/>
      <c r="U5" s="132"/>
      <c r="V5" s="132"/>
      <c r="W5" s="132"/>
      <c r="X5" s="132"/>
      <c r="Y5" s="132"/>
      <c r="Z5" s="132"/>
      <c r="AA5" s="132"/>
      <c r="AB5" s="132"/>
    </row>
    <row r="6" spans="1:28" ht="15.75" customHeight="1" x14ac:dyDescent="0.25">
      <c r="M6" s="226" t="s">
        <v>481</v>
      </c>
      <c r="N6" s="133"/>
      <c r="O6" s="133"/>
      <c r="P6" s="133"/>
      <c r="Q6" s="133"/>
      <c r="R6" s="133"/>
      <c r="S6" s="133"/>
      <c r="T6" s="134"/>
      <c r="U6" s="132"/>
      <c r="V6" s="132"/>
      <c r="W6" s="132"/>
      <c r="X6" s="132"/>
      <c r="Y6" s="132"/>
      <c r="Z6" s="132"/>
      <c r="AA6" s="132"/>
      <c r="AB6" s="13"/>
    </row>
    <row r="7" spans="1:28" ht="15.75" customHeight="1" x14ac:dyDescent="0.25">
      <c r="M7" s="394" t="str">
        <f>BS!I7</f>
        <v>4227162980008</v>
      </c>
      <c r="N7" s="394"/>
      <c r="O7" s="130"/>
      <c r="P7" s="130"/>
      <c r="Q7" s="130"/>
      <c r="R7" s="130"/>
      <c r="S7" s="130"/>
      <c r="T7" s="131" t="str">
        <f>IF('[4]#UNOS'!B12="","",'[4]#UNOS'!B12)</f>
        <v/>
      </c>
      <c r="U7" s="132"/>
      <c r="V7" s="132"/>
      <c r="W7" s="132"/>
      <c r="X7" s="132"/>
      <c r="Y7" s="132"/>
      <c r="Z7" s="132"/>
      <c r="AA7" s="132"/>
      <c r="AB7" s="13"/>
    </row>
    <row r="8" spans="1:28" ht="15.75" customHeight="1" x14ac:dyDescent="0.25">
      <c r="M8" s="226" t="s">
        <v>1</v>
      </c>
      <c r="N8" s="133"/>
      <c r="O8" s="133"/>
      <c r="P8" s="133"/>
      <c r="Q8" s="133"/>
      <c r="R8" s="133"/>
      <c r="S8" s="133"/>
      <c r="T8" s="134"/>
      <c r="U8" s="132"/>
      <c r="V8" s="132"/>
      <c r="W8" s="132"/>
      <c r="X8" s="132"/>
      <c r="Y8" s="132"/>
      <c r="Z8" s="132"/>
      <c r="AA8" s="132"/>
      <c r="AB8" s="132"/>
    </row>
    <row r="9" spans="1:28" ht="15.75" customHeight="1" x14ac:dyDescent="0.25">
      <c r="M9" s="394" t="str">
        <f>BS!I9</f>
        <v>4227162980008</v>
      </c>
      <c r="N9" s="394"/>
      <c r="O9" s="130"/>
      <c r="P9" s="130"/>
      <c r="Q9" s="130"/>
      <c r="R9" s="130"/>
      <c r="S9" s="130"/>
      <c r="T9" s="136"/>
      <c r="U9" s="132"/>
      <c r="V9" s="132"/>
      <c r="W9" s="132"/>
      <c r="X9" s="132"/>
      <c r="Y9" s="132"/>
      <c r="Z9" s="132"/>
      <c r="AA9" s="132"/>
      <c r="AB9" s="13"/>
    </row>
    <row r="10" spans="1:28" ht="15.75" customHeight="1" x14ac:dyDescent="0.25">
      <c r="M10" s="226" t="s">
        <v>482</v>
      </c>
      <c r="N10" s="133"/>
      <c r="O10" s="133"/>
      <c r="P10" s="133"/>
      <c r="Q10" s="133"/>
      <c r="R10" s="133"/>
      <c r="S10" s="133"/>
      <c r="T10" s="136"/>
      <c r="U10" s="132"/>
      <c r="V10" s="132"/>
      <c r="W10" s="132"/>
      <c r="X10" s="132"/>
      <c r="Y10" s="132"/>
      <c r="Z10" s="132"/>
      <c r="AA10" s="132"/>
      <c r="AB10" s="132"/>
    </row>
    <row r="11" spans="1:28" ht="15.75" customHeight="1" x14ac:dyDescent="0.25">
      <c r="M11" s="226"/>
      <c r="N11" s="133"/>
      <c r="O11" s="133"/>
      <c r="P11" s="133"/>
      <c r="Q11" s="133"/>
      <c r="R11" s="133"/>
      <c r="S11" s="133"/>
      <c r="T11" s="136"/>
      <c r="U11" s="132"/>
      <c r="V11" s="132"/>
      <c r="W11" s="132"/>
      <c r="X11" s="132"/>
      <c r="Y11" s="132"/>
      <c r="Z11" s="132"/>
      <c r="AA11" s="132"/>
      <c r="AB11" s="132"/>
    </row>
    <row r="12" spans="1:28" ht="20.399999999999999" x14ac:dyDescent="0.35">
      <c r="M12" s="374" t="s">
        <v>99</v>
      </c>
      <c r="N12" s="374"/>
      <c r="O12" s="374"/>
      <c r="P12" s="374"/>
      <c r="Q12" s="374"/>
      <c r="R12" s="374"/>
      <c r="S12" s="374"/>
      <c r="T12" s="374"/>
      <c r="U12" s="137"/>
      <c r="V12" s="137"/>
      <c r="W12" s="137"/>
      <c r="X12" s="137"/>
      <c r="Y12" s="137"/>
      <c r="Z12" s="137"/>
      <c r="AA12" s="137"/>
      <c r="AB12" s="137"/>
    </row>
    <row r="13" spans="1:28" x14ac:dyDescent="0.25">
      <c r="M13" s="397" t="s">
        <v>590</v>
      </c>
      <c r="N13" s="397"/>
      <c r="O13" s="397"/>
      <c r="P13" s="397"/>
      <c r="Q13" s="397"/>
      <c r="R13" s="397"/>
      <c r="S13" s="397"/>
      <c r="T13" s="397"/>
      <c r="U13" s="132"/>
      <c r="V13" s="132"/>
      <c r="W13" s="132"/>
      <c r="X13" s="132"/>
      <c r="Y13" s="132"/>
      <c r="Z13" s="132"/>
      <c r="AA13" s="132"/>
      <c r="AB13" s="132"/>
    </row>
    <row r="14" spans="1:28" x14ac:dyDescent="0.25">
      <c r="M14" s="138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N14" s="139"/>
      <c r="O14" s="139"/>
      <c r="P14" s="139"/>
      <c r="Q14" s="139"/>
      <c r="R14" s="139"/>
      <c r="S14" s="139"/>
      <c r="T14" s="140" t="s">
        <v>5</v>
      </c>
      <c r="U14" s="132"/>
      <c r="V14" s="132"/>
      <c r="W14" s="132"/>
      <c r="X14" s="132"/>
      <c r="Y14" s="132"/>
      <c r="Z14" s="132"/>
      <c r="AA14" s="132"/>
      <c r="AB14" s="132"/>
    </row>
    <row r="15" spans="1:28" x14ac:dyDescent="0.25">
      <c r="M15" s="398" t="s">
        <v>6</v>
      </c>
      <c r="N15" s="398" t="s">
        <v>7</v>
      </c>
      <c r="O15" s="400" t="s">
        <v>10</v>
      </c>
      <c r="P15" s="400"/>
      <c r="Q15" s="401"/>
      <c r="R15" s="400" t="s">
        <v>335</v>
      </c>
      <c r="S15" s="400"/>
      <c r="T15" s="401"/>
      <c r="U15" s="132"/>
      <c r="V15" s="132"/>
      <c r="W15" s="132"/>
      <c r="X15" s="132"/>
      <c r="Y15" s="132"/>
      <c r="Z15" s="132"/>
      <c r="AA15" s="132"/>
      <c r="AB15" s="132"/>
    </row>
    <row r="16" spans="1:28" ht="72.75" customHeight="1" x14ac:dyDescent="0.25">
      <c r="M16" s="399"/>
      <c r="N16" s="399"/>
      <c r="O16" s="141" t="s">
        <v>336</v>
      </c>
      <c r="P16" s="142" t="s">
        <v>337</v>
      </c>
      <c r="Q16" s="141" t="s">
        <v>338</v>
      </c>
      <c r="R16" s="142" t="s">
        <v>336</v>
      </c>
      <c r="S16" s="142" t="s">
        <v>337</v>
      </c>
      <c r="T16" s="143" t="s">
        <v>338</v>
      </c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44">
        <v>1</v>
      </c>
      <c r="N17" s="145">
        <v>2</v>
      </c>
      <c r="O17" s="146">
        <v>3</v>
      </c>
      <c r="P17" s="147">
        <v>4</v>
      </c>
      <c r="Q17" s="147">
        <v>5</v>
      </c>
      <c r="R17" s="148">
        <v>6</v>
      </c>
      <c r="S17" s="148">
        <v>7</v>
      </c>
      <c r="T17" s="149">
        <v>8</v>
      </c>
    </row>
    <row r="18" spans="1:20" ht="18.75" customHeight="1" x14ac:dyDescent="0.25">
      <c r="A18" s="150">
        <v>0.01</v>
      </c>
      <c r="B18" s="150">
        <v>0.12</v>
      </c>
      <c r="C18" s="150">
        <v>0.23</v>
      </c>
      <c r="D18" s="150">
        <v>0.34</v>
      </c>
      <c r="E18" s="150">
        <v>0.45</v>
      </c>
      <c r="F18" s="150">
        <v>0.56000000000000005</v>
      </c>
      <c r="G18" s="151">
        <f>IF(LEN(O18)=0,"",1+ABS((O18*A18)/LEN(O18))+A18)</f>
        <v>1514930.203</v>
      </c>
      <c r="H18" s="151">
        <f t="shared" ref="H18:L28" si="0">IF(LEN(P18)=0,"",1+ABS((P18*B18)/LEN(P18))+B18)</f>
        <v>154307.875</v>
      </c>
      <c r="I18" s="151">
        <f t="shared" si="0"/>
        <v>34606768.978</v>
      </c>
      <c r="J18" s="151">
        <f t="shared" si="0"/>
        <v>44855865.420000002</v>
      </c>
      <c r="K18" s="151">
        <f t="shared" si="0"/>
        <v>458009.84285714285</v>
      </c>
      <c r="L18" s="151">
        <f t="shared" si="0"/>
        <v>73481272.080000013</v>
      </c>
      <c r="M18" s="152" t="s">
        <v>13</v>
      </c>
      <c r="N18" s="153" t="s">
        <v>339</v>
      </c>
      <c r="O18" s="154">
        <v>1514929193</v>
      </c>
      <c r="P18" s="155">
        <v>10287117</v>
      </c>
      <c r="Q18" s="335">
        <f>O18-P18</f>
        <v>1504642076</v>
      </c>
      <c r="R18" s="156">
        <v>1319290120</v>
      </c>
      <c r="S18" s="156">
        <v>7124575</v>
      </c>
      <c r="T18" s="155">
        <v>1312165545</v>
      </c>
    </row>
    <row r="19" spans="1:20" ht="18.75" customHeight="1" x14ac:dyDescent="0.25">
      <c r="A19" s="150">
        <v>0.02</v>
      </c>
      <c r="B19" s="150">
        <v>0.13</v>
      </c>
      <c r="C19" s="150">
        <v>0.24</v>
      </c>
      <c r="D19" s="150">
        <v>0.35</v>
      </c>
      <c r="E19" s="150">
        <v>0.46</v>
      </c>
      <c r="F19" s="150">
        <v>0.56999999999999995</v>
      </c>
      <c r="G19" s="151">
        <f t="shared" ref="G19:G28" si="1">IF(LEN(O19)=0,"",1+ABS((O19*A19)/LEN(O19))+A19)</f>
        <v>3029859.406</v>
      </c>
      <c r="H19" s="151">
        <f t="shared" si="0"/>
        <v>167166.78125</v>
      </c>
      <c r="I19" s="151">
        <f t="shared" si="0"/>
        <v>36111411.064000003</v>
      </c>
      <c r="J19" s="151">
        <f t="shared" si="0"/>
        <v>46175155.550000004</v>
      </c>
      <c r="K19" s="151">
        <f t="shared" si="0"/>
        <v>468187.81714285718</v>
      </c>
      <c r="L19" s="151">
        <f t="shared" si="0"/>
        <v>74793437.63499999</v>
      </c>
      <c r="M19" s="157" t="s">
        <v>147</v>
      </c>
      <c r="N19" s="158" t="s">
        <v>340</v>
      </c>
      <c r="O19" s="159">
        <v>1514929193</v>
      </c>
      <c r="P19" s="155">
        <v>10287117</v>
      </c>
      <c r="Q19" s="336">
        <f>O19-P19</f>
        <v>1504642076</v>
      </c>
      <c r="R19" s="156">
        <v>1319290120</v>
      </c>
      <c r="S19" s="156">
        <v>7124575</v>
      </c>
      <c r="T19" s="155">
        <v>1312165545</v>
      </c>
    </row>
    <row r="20" spans="1:20" ht="18.75" customHeight="1" x14ac:dyDescent="0.25">
      <c r="A20" s="150">
        <v>0.03</v>
      </c>
      <c r="B20" s="150">
        <v>0.14000000000000001</v>
      </c>
      <c r="C20" s="150">
        <v>0.25</v>
      </c>
      <c r="D20" s="150">
        <v>0.36</v>
      </c>
      <c r="E20" s="150">
        <v>0.47</v>
      </c>
      <c r="F20" s="150">
        <v>0.57999999999999996</v>
      </c>
      <c r="G20" s="151">
        <f t="shared" si="1"/>
        <v>51156.677499999998</v>
      </c>
      <c r="H20" s="151">
        <f t="shared" si="0"/>
        <v>2391.7800000000002</v>
      </c>
      <c r="I20" s="151">
        <f t="shared" si="0"/>
        <v>423630.1875</v>
      </c>
      <c r="J20" s="151">
        <f t="shared" si="0"/>
        <v>568592.42499999993</v>
      </c>
      <c r="K20" s="151">
        <f t="shared" si="0"/>
        <v>8108.03</v>
      </c>
      <c r="L20" s="151">
        <f t="shared" si="0"/>
        <v>909812.56249999988</v>
      </c>
      <c r="M20" s="160">
        <v>2</v>
      </c>
      <c r="N20" s="161" t="s">
        <v>341</v>
      </c>
      <c r="O20" s="162">
        <f t="array" ref="O20">IF(AND(ISBLANK(O21:O22)),"",SUM(O21:O22))</f>
        <v>13641506</v>
      </c>
      <c r="P20" s="162">
        <f t="array" ref="P20">IF(AND(ISBLANK(P21:P22)),"",SUM(P21:P22))</f>
        <v>85380</v>
      </c>
      <c r="Q20" s="162">
        <f t="array" ref="Q20">IF(AND(ISBLANK(Q21:Q22)),"",SUM(Q21:Q22))</f>
        <v>13556126</v>
      </c>
      <c r="R20" s="162">
        <f t="array" ref="R20">IF(AND(ISBLANK(R21:R22)),"",SUM(R21:R22))</f>
        <v>12635357</v>
      </c>
      <c r="S20" s="162">
        <f t="array" ref="S20">IF(AND(ISBLANK(S21:S22)),"",SUM(S21:S22))</f>
        <v>86240</v>
      </c>
      <c r="T20" s="162">
        <f t="array" ref="T20">IF(AND(ISBLANK(T21:T22)),"",SUM(T21:T22))</f>
        <v>12549117</v>
      </c>
    </row>
    <row r="21" spans="1:20" ht="22.8" x14ac:dyDescent="0.25">
      <c r="A21" s="150">
        <v>0.04</v>
      </c>
      <c r="B21" s="150">
        <v>0.15</v>
      </c>
      <c r="C21" s="150">
        <v>0.26</v>
      </c>
      <c r="D21" s="150">
        <v>0.37</v>
      </c>
      <c r="E21" s="150">
        <v>0.48</v>
      </c>
      <c r="F21" s="150">
        <v>0.59</v>
      </c>
      <c r="G21" s="151">
        <f t="shared" si="1"/>
        <v>68208.569999999992</v>
      </c>
      <c r="H21" s="151">
        <f t="shared" si="0"/>
        <v>2562.5500000000002</v>
      </c>
      <c r="I21" s="151">
        <f t="shared" si="0"/>
        <v>440575.35500000004</v>
      </c>
      <c r="J21" s="151">
        <f t="shared" si="0"/>
        <v>584386.63124999998</v>
      </c>
      <c r="K21" s="151">
        <f t="shared" si="0"/>
        <v>8280.5199999999986</v>
      </c>
      <c r="L21" s="151">
        <f t="shared" si="0"/>
        <v>925498.96874999988</v>
      </c>
      <c r="M21" s="163" t="s">
        <v>19</v>
      </c>
      <c r="N21" s="164" t="s">
        <v>342</v>
      </c>
      <c r="O21" s="159">
        <v>13641506</v>
      </c>
      <c r="P21" s="155">
        <v>85380</v>
      </c>
      <c r="Q21" s="336">
        <f>O21-P21</f>
        <v>13556126</v>
      </c>
      <c r="R21" s="156">
        <v>12635357</v>
      </c>
      <c r="S21" s="156">
        <v>86240</v>
      </c>
      <c r="T21" s="155">
        <v>12549117</v>
      </c>
    </row>
    <row r="22" spans="1:20" ht="18.75" customHeight="1" x14ac:dyDescent="0.25">
      <c r="A22" s="150">
        <v>0.05</v>
      </c>
      <c r="B22" s="150">
        <v>0.16</v>
      </c>
      <c r="C22" s="150">
        <v>0.27</v>
      </c>
      <c r="D22" s="150">
        <v>0.38</v>
      </c>
      <c r="E22" s="150">
        <v>0.49</v>
      </c>
      <c r="F22" s="150">
        <v>0.6</v>
      </c>
      <c r="G22" s="151" t="str">
        <f t="shared" si="1"/>
        <v/>
      </c>
      <c r="H22" s="151" t="str">
        <f t="shared" si="0"/>
        <v/>
      </c>
      <c r="I22" s="151" t="str">
        <f t="shared" si="0"/>
        <v/>
      </c>
      <c r="J22" s="151" t="str">
        <f t="shared" si="0"/>
        <v/>
      </c>
      <c r="K22" s="151" t="str">
        <f t="shared" si="0"/>
        <v/>
      </c>
      <c r="L22" s="151" t="str">
        <f t="shared" si="0"/>
        <v/>
      </c>
      <c r="M22" s="165" t="s">
        <v>22</v>
      </c>
      <c r="N22" s="158" t="s">
        <v>343</v>
      </c>
      <c r="O22" s="154"/>
      <c r="P22" s="155"/>
      <c r="Q22" s="155"/>
      <c r="R22" s="156"/>
      <c r="S22" s="156"/>
      <c r="T22" s="155"/>
    </row>
    <row r="23" spans="1:20" ht="18.75" customHeight="1" x14ac:dyDescent="0.25">
      <c r="A23" s="150">
        <v>0.06</v>
      </c>
      <c r="B23" s="150">
        <v>0.17</v>
      </c>
      <c r="C23" s="150">
        <v>0.28000000000000003</v>
      </c>
      <c r="D23" s="150">
        <v>0.39</v>
      </c>
      <c r="E23" s="150">
        <v>0.5</v>
      </c>
      <c r="F23" s="150">
        <v>0.61</v>
      </c>
      <c r="G23" s="151">
        <f t="shared" si="1"/>
        <v>2883445.9866666668</v>
      </c>
      <c r="H23" s="151">
        <f t="shared" si="0"/>
        <v>165985.4785714286</v>
      </c>
      <c r="I23" s="151">
        <f t="shared" si="0"/>
        <v>13243444.11111111</v>
      </c>
      <c r="J23" s="151">
        <f t="shared" si="0"/>
        <v>16576218.060000001</v>
      </c>
      <c r="K23" s="151">
        <f t="shared" si="0"/>
        <v>626810.875</v>
      </c>
      <c r="L23" s="151">
        <f t="shared" si="0"/>
        <v>25247164.662222221</v>
      </c>
      <c r="M23" s="165" t="s">
        <v>28</v>
      </c>
      <c r="N23" s="166" t="s">
        <v>344</v>
      </c>
      <c r="O23" s="167">
        <f t="array" ref="O23">IF(AND(ISBLANK(O24:O26)),"",SUM(O24:O26))</f>
        <v>432516739</v>
      </c>
      <c r="P23" s="167">
        <f t="array" ref="P23">IF(AND(ISBLANK(P24:P26)),"",SUM(P24:P26))</f>
        <v>6834648</v>
      </c>
      <c r="Q23" s="167">
        <f t="array" ref="Q23">IF(AND(ISBLANK(Q24:Q26)),"",SUM(Q24:Q26))</f>
        <v>425682091</v>
      </c>
      <c r="R23" s="167">
        <f t="array" ref="R23">IF(AND(ISBLANK(R24:R26)),"",SUM(R24:R26))</f>
        <v>382528077</v>
      </c>
      <c r="S23" s="167">
        <f t="array" ref="S23">IF(AND(ISBLANK(S24:S26)),"",SUM(S24:S26))</f>
        <v>10028950</v>
      </c>
      <c r="T23" s="167">
        <f t="array" ref="T23">IF(AND(ISBLANK(T24:T26)),"",SUM(T24:T26))</f>
        <v>372499127</v>
      </c>
    </row>
    <row r="24" spans="1:20" ht="18.75" customHeight="1" x14ac:dyDescent="0.25">
      <c r="A24" s="150">
        <v>7.0000000000000007E-2</v>
      </c>
      <c r="B24" s="150">
        <v>0.18</v>
      </c>
      <c r="C24" s="150">
        <v>0.28999999999999998</v>
      </c>
      <c r="D24" s="150">
        <v>0.4</v>
      </c>
      <c r="E24" s="150">
        <v>0.51</v>
      </c>
      <c r="F24" s="150">
        <v>0.62</v>
      </c>
      <c r="G24" s="151">
        <f t="shared" si="1"/>
        <v>799584.51375000004</v>
      </c>
      <c r="H24" s="151">
        <f t="shared" si="0"/>
        <v>82485.099999999991</v>
      </c>
      <c r="I24" s="151">
        <f t="shared" si="0"/>
        <v>3196281.8562499997</v>
      </c>
      <c r="J24" s="151">
        <f t="shared" si="0"/>
        <v>4806750.1500000004</v>
      </c>
      <c r="K24" s="151">
        <f t="shared" si="0"/>
        <v>573002.17428571428</v>
      </c>
      <c r="L24" s="151">
        <f t="shared" si="0"/>
        <v>6840946.7700000005</v>
      </c>
      <c r="M24" s="160" t="s">
        <v>31</v>
      </c>
      <c r="N24" s="168" t="s">
        <v>345</v>
      </c>
      <c r="O24" s="154">
        <v>91380965</v>
      </c>
      <c r="P24" s="155">
        <v>3207708</v>
      </c>
      <c r="Q24" s="335">
        <f>O24-P24</f>
        <v>88173257</v>
      </c>
      <c r="R24" s="156">
        <v>96134975</v>
      </c>
      <c r="S24" s="156">
        <v>7864715</v>
      </c>
      <c r="T24" s="155">
        <v>88270260</v>
      </c>
    </row>
    <row r="25" spans="1:20" ht="18.75" customHeight="1" x14ac:dyDescent="0.25">
      <c r="A25" s="150">
        <v>0.08</v>
      </c>
      <c r="B25" s="150">
        <v>0.19</v>
      </c>
      <c r="C25" s="150">
        <v>0.3</v>
      </c>
      <c r="D25" s="150">
        <v>0.41</v>
      </c>
      <c r="E25" s="150">
        <v>0.52</v>
      </c>
      <c r="F25" s="150">
        <v>0.63</v>
      </c>
      <c r="G25" s="151">
        <f t="shared" si="1"/>
        <v>3032319.0711111114</v>
      </c>
      <c r="H25" s="151">
        <f t="shared" si="0"/>
        <v>98446.704285714281</v>
      </c>
      <c r="I25" s="151">
        <f t="shared" si="0"/>
        <v>11250295.766666668</v>
      </c>
      <c r="J25" s="151">
        <f t="shared" si="0"/>
        <v>13046798.278888889</v>
      </c>
      <c r="K25" s="151">
        <f t="shared" si="0"/>
        <v>160773.26285714284</v>
      </c>
      <c r="L25" s="151">
        <f t="shared" si="0"/>
        <v>19896022.32</v>
      </c>
      <c r="M25" s="163" t="s">
        <v>34</v>
      </c>
      <c r="N25" s="169" t="s">
        <v>346</v>
      </c>
      <c r="O25" s="159">
        <v>341135774</v>
      </c>
      <c r="P25" s="155">
        <v>3626940</v>
      </c>
      <c r="Q25" s="336">
        <f>O25-P25</f>
        <v>337508834</v>
      </c>
      <c r="R25" s="156">
        <v>286393102</v>
      </c>
      <c r="S25" s="156">
        <v>2164235</v>
      </c>
      <c r="T25" s="155">
        <v>284228867</v>
      </c>
    </row>
    <row r="26" spans="1:20" ht="18.75" customHeight="1" x14ac:dyDescent="0.25">
      <c r="A26" s="150">
        <v>0.09</v>
      </c>
      <c r="B26" s="150">
        <v>0.2</v>
      </c>
      <c r="C26" s="150">
        <v>0.31</v>
      </c>
      <c r="D26" s="150">
        <v>0.42</v>
      </c>
      <c r="E26" s="150">
        <v>0.53</v>
      </c>
      <c r="F26" s="150">
        <v>0.64</v>
      </c>
      <c r="G26" s="151" t="str">
        <f t="shared" si="1"/>
        <v/>
      </c>
      <c r="H26" s="151" t="str">
        <f t="shared" si="0"/>
        <v/>
      </c>
      <c r="I26" s="151" t="str">
        <f t="shared" si="0"/>
        <v/>
      </c>
      <c r="J26" s="151" t="str">
        <f t="shared" si="0"/>
        <v/>
      </c>
      <c r="K26" s="151" t="str">
        <f t="shared" si="0"/>
        <v/>
      </c>
      <c r="L26" s="151" t="str">
        <f t="shared" si="0"/>
        <v/>
      </c>
      <c r="M26" s="160" t="s">
        <v>157</v>
      </c>
      <c r="N26" s="169" t="s">
        <v>347</v>
      </c>
      <c r="O26" s="154"/>
      <c r="P26" s="155"/>
      <c r="Q26" s="155"/>
      <c r="R26" s="156"/>
      <c r="S26" s="156"/>
      <c r="T26" s="155"/>
    </row>
    <row r="27" spans="1:20" ht="18.75" customHeight="1" x14ac:dyDescent="0.25">
      <c r="A27" s="150">
        <v>0.1</v>
      </c>
      <c r="B27" s="150">
        <v>0.21</v>
      </c>
      <c r="C27" s="150">
        <v>0.32</v>
      </c>
      <c r="D27" s="150">
        <v>0.43</v>
      </c>
      <c r="E27" s="150">
        <v>0.54</v>
      </c>
      <c r="F27" s="150">
        <v>0.65</v>
      </c>
      <c r="G27" s="151" t="str">
        <f t="shared" si="1"/>
        <v/>
      </c>
      <c r="H27" s="151" t="str">
        <f t="shared" si="0"/>
        <v/>
      </c>
      <c r="I27" s="151" t="str">
        <f t="shared" si="0"/>
        <v/>
      </c>
      <c r="J27" s="151" t="str">
        <f t="shared" si="0"/>
        <v/>
      </c>
      <c r="K27" s="151" t="str">
        <f t="shared" si="0"/>
        <v/>
      </c>
      <c r="L27" s="151" t="str">
        <f t="shared" si="0"/>
        <v/>
      </c>
      <c r="M27" s="163" t="s">
        <v>37</v>
      </c>
      <c r="N27" s="170" t="s">
        <v>348</v>
      </c>
      <c r="O27" s="159"/>
      <c r="P27" s="155"/>
      <c r="Q27" s="155"/>
      <c r="R27" s="156"/>
      <c r="S27" s="156"/>
      <c r="T27" s="155"/>
    </row>
    <row r="28" spans="1:20" s="176" customFormat="1" ht="18.75" customHeight="1" x14ac:dyDescent="0.25">
      <c r="A28" s="171">
        <v>0.11</v>
      </c>
      <c r="B28" s="171">
        <v>0.22</v>
      </c>
      <c r="C28" s="171">
        <v>0.33</v>
      </c>
      <c r="D28" s="171">
        <v>0.44</v>
      </c>
      <c r="E28" s="171">
        <v>0.55000000000000004</v>
      </c>
      <c r="F28" s="171">
        <v>0.66</v>
      </c>
      <c r="G28" s="172">
        <f t="shared" si="1"/>
        <v>21571962.927999999</v>
      </c>
      <c r="H28" s="172">
        <f t="shared" si="0"/>
        <v>473197.70749999996</v>
      </c>
      <c r="I28" s="172">
        <f t="shared" si="0"/>
        <v>64148050.999000005</v>
      </c>
      <c r="J28" s="172">
        <f t="shared" si="0"/>
        <v>75435957.816</v>
      </c>
      <c r="K28" s="172">
        <f t="shared" si="0"/>
        <v>1185235.39375</v>
      </c>
      <c r="L28" s="172">
        <f t="shared" si="0"/>
        <v>112016111.734</v>
      </c>
      <c r="M28" s="173" t="s">
        <v>52</v>
      </c>
      <c r="N28" s="174" t="s">
        <v>349</v>
      </c>
      <c r="O28" s="175">
        <f>IFERROR(IF(AND(O18,O20,O23,O27)="","",SUM(O18,O20,O23,O27)),"")</f>
        <v>1961087438</v>
      </c>
      <c r="P28" s="175">
        <f t="shared" ref="P28:S28" si="2">IFERROR(IF(AND(P18,P20,P23,P27)="","",SUM(P18,P20,P23,P27)),"")</f>
        <v>17207145</v>
      </c>
      <c r="Q28" s="175">
        <f t="shared" si="2"/>
        <v>1943880293</v>
      </c>
      <c r="R28" s="175">
        <f t="shared" si="2"/>
        <v>1714453554</v>
      </c>
      <c r="S28" s="175">
        <f t="shared" si="2"/>
        <v>17239765</v>
      </c>
      <c r="T28" s="175">
        <f>IFERROR(IF(AND(T18,T20,T23,T27)="","",SUM(T18,T20,T23,T27)),"")</f>
        <v>1697213789</v>
      </c>
    </row>
    <row r="29" spans="1:20" x14ac:dyDescent="0.25">
      <c r="G29" s="151">
        <f>IF(ISERROR(ABS(LOG(ABS(SUM(G18:G28)),EXP(3)))),"",ABS(LOG(ABS(SUM(G18:G28)),EXP(3))))</f>
        <v>5.7701821169097869</v>
      </c>
      <c r="H29" s="151">
        <f t="shared" ref="H29:L29" si="3">IF(ISERROR(ABS(LOG(ABS(SUM(H18:H28)),EXP(3)))),"",ABS(LOG(ABS(SUM(H18:H28)),EXP(3))))</f>
        <v>4.6507542459373115</v>
      </c>
      <c r="I29" s="151">
        <f t="shared" si="3"/>
        <v>6.3039456454848199</v>
      </c>
      <c r="J29" s="151">
        <f t="shared" si="3"/>
        <v>6.3746747950427354</v>
      </c>
      <c r="K29" s="151">
        <f t="shared" si="3"/>
        <v>5.0216520018456192</v>
      </c>
      <c r="L29" s="151">
        <f t="shared" si="3"/>
        <v>6.5217515500551029</v>
      </c>
    </row>
    <row r="30" spans="1:20" x14ac:dyDescent="0.25">
      <c r="G30" s="151" t="str">
        <f t="shared" ref="G30:L30" si="4">IF(ISERROR(IF(ISERROR(MID(G29,FIND(".",G29,1)+12,13)),MID(G29,FIND(",",G29,1)+12,13),MID(G29,FIND(".",G29,1)+12,13))),"",IF(ISERROR(MID(G29,FIND(".",G29,1)+12,13)),MID(G29,FIND(",",G29,1)+12,13),MID(G29,FIND(".",G29,1)+12,13)))</f>
        <v>979</v>
      </c>
      <c r="H30" s="177" t="str">
        <f t="shared" si="4"/>
        <v>731</v>
      </c>
      <c r="I30" s="151" t="str">
        <f t="shared" si="4"/>
        <v>482</v>
      </c>
      <c r="J30" s="151" t="str">
        <f t="shared" si="4"/>
        <v>274</v>
      </c>
      <c r="K30" s="151" t="str">
        <f t="shared" si="4"/>
        <v>562</v>
      </c>
      <c r="L30" s="151" t="str">
        <f t="shared" si="4"/>
        <v>51</v>
      </c>
      <c r="M30" s="130" t="str">
        <f>IF(OR([4]OsnPodaci!A10="",TEXT([4]OsnPodaci!D58,"dd.mm.yyyy.")=""),"",[4]OsnPodaci!A10 &amp; ", " &amp;TEXT([4]OsnPodaci!D58,"dd.mm.yyyy."))</f>
        <v/>
      </c>
      <c r="N30" s="136"/>
      <c r="O30" s="178"/>
      <c r="P30" s="136"/>
      <c r="Q30" s="136"/>
      <c r="R30" s="136"/>
      <c r="S30" s="136"/>
      <c r="T30" s="179" t="str">
        <f>IF(OR([4]OsnPodaci!A34="",[4]OsnPodaci!B34=""),"",[4]OsnPodaci!A34&amp;" "&amp;[4]OsnPodaci!B34)</f>
        <v/>
      </c>
    </row>
    <row r="31" spans="1:20" x14ac:dyDescent="0.25">
      <c r="M31" s="180" t="s">
        <v>178</v>
      </c>
      <c r="N31" s="136"/>
      <c r="O31" s="181"/>
      <c r="P31" s="136"/>
      <c r="Q31" s="136"/>
      <c r="R31" s="136"/>
      <c r="S31" s="129" t="s">
        <v>180</v>
      </c>
      <c r="T31" s="125" t="s">
        <v>179</v>
      </c>
    </row>
    <row r="32" spans="1:20" x14ac:dyDescent="0.25">
      <c r="M32" s="396" t="str">
        <f>OP!C55</f>
        <v>Mostar, 31.7.2026.</v>
      </c>
      <c r="N32" s="396"/>
      <c r="O32" s="181"/>
      <c r="P32" s="136"/>
      <c r="Q32" s="136"/>
      <c r="R32" s="136"/>
      <c r="S32" s="136"/>
      <c r="T32" s="229" t="str">
        <f>OP!AJ55</f>
        <v>Zvonimir Čolak</v>
      </c>
    </row>
    <row r="33" spans="13:20" x14ac:dyDescent="0.25">
      <c r="M33" s="136"/>
      <c r="N33" s="136"/>
      <c r="O33" s="178"/>
      <c r="P33" s="136"/>
      <c r="Q33" s="136"/>
      <c r="R33" s="136"/>
      <c r="S33" s="136"/>
    </row>
    <row r="34" spans="13:20" x14ac:dyDescent="0.25">
      <c r="M34" s="136"/>
      <c r="N34" s="136"/>
      <c r="O34" s="136"/>
      <c r="P34" s="136"/>
      <c r="Q34" s="136"/>
      <c r="R34" s="136"/>
      <c r="S34" s="136"/>
      <c r="T34" s="136"/>
    </row>
    <row r="35" spans="13:20" x14ac:dyDescent="0.25">
      <c r="M35" s="136"/>
      <c r="N35" s="136"/>
      <c r="O35" s="136"/>
      <c r="P35" s="136"/>
      <c r="Q35" s="136"/>
      <c r="R35" s="136"/>
      <c r="S35" s="136"/>
      <c r="T35" s="136"/>
    </row>
    <row r="36" spans="13:20" x14ac:dyDescent="0.25">
      <c r="M36" s="182"/>
      <c r="N36" s="136"/>
      <c r="O36" s="136"/>
      <c r="P36" s="136"/>
      <c r="Q36" s="136"/>
      <c r="R36" s="136"/>
      <c r="S36" s="136"/>
      <c r="T36" s="183" t="s">
        <v>350</v>
      </c>
    </row>
  </sheetData>
  <sheetProtection algorithmName="SHA-512" hashValue="zL4TYcgxuoz/Jy/As0MwbBmbGLUGvTcGplQZRlDsWYsnA0UkMG7ewX5Kyetajbtkcr1znUhbNynrans1pMJzHw==" saltValue="f89xr58/9/m8WUMhkFP5lw==" spinCount="100000" sheet="1" objects="1" scenarios="1"/>
  <protectedRanges>
    <protectedRange sqref="M13:T13" name="Range1"/>
  </protectedRanges>
  <mergeCells count="12">
    <mergeCell ref="M32:N32"/>
    <mergeCell ref="M12:T12"/>
    <mergeCell ref="M13:T13"/>
    <mergeCell ref="M15:M16"/>
    <mergeCell ref="N15:N16"/>
    <mergeCell ref="O15:Q15"/>
    <mergeCell ref="R15:T15"/>
    <mergeCell ref="M1:N1"/>
    <mergeCell ref="M3:N3"/>
    <mergeCell ref="M5:N5"/>
    <mergeCell ref="M7:N7"/>
    <mergeCell ref="M9:N9"/>
  </mergeCells>
  <conditionalFormatting sqref="M36">
    <cfRule type="containsText" dxfId="29" priority="1" operator="containsText" text="Obrazac prazan">
      <formula>NOT(ISERROR(SEARCH("Obrazac prazan",M36)))</formula>
    </cfRule>
  </conditionalFormatting>
  <dataValidations count="1">
    <dataValidation type="whole" allowBlank="1" showInputMessage="1" showErrorMessage="1" sqref="O18:T28" xr:uid="{015DE6F1-9AA7-435F-A159-1C18FA1CF138}">
      <formula1>-9.99999E+307</formula1>
      <formula2>9.99999E+307</formula2>
    </dataValidation>
  </dataValidations>
  <printOptions horizontalCentered="1"/>
  <pageMargins left="0.27559055118110237" right="0.27559055118110237" top="0.11811023622047245" bottom="7.874015748031496E-2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BE88-8BB9-41F7-83C2-67AD282902E0}">
  <sheetPr>
    <tabColor rgb="FF612A8A"/>
  </sheetPr>
  <dimension ref="A1:AIJ114"/>
  <sheetViews>
    <sheetView showGridLines="0" view="pageLayout" topLeftCell="E50" zoomScaleNormal="100" workbookViewId="0">
      <selection activeCell="J70" sqref="J70"/>
    </sheetView>
  </sheetViews>
  <sheetFormatPr defaultColWidth="7.5546875" defaultRowHeight="13.8" x14ac:dyDescent="0.3"/>
  <cols>
    <col min="1" max="1" width="12.6640625" style="23" hidden="1" customWidth="1"/>
    <col min="2" max="2" width="6.88671875" style="23" hidden="1" customWidth="1"/>
    <col min="3" max="3" width="7.88671875" style="23" hidden="1" customWidth="1"/>
    <col min="4" max="4" width="11.109375" style="23" hidden="1" customWidth="1"/>
    <col min="5" max="5" width="7.6640625" style="68" customWidth="1"/>
    <col min="6" max="6" width="75.109375" style="64" customWidth="1"/>
    <col min="7" max="7" width="7.88671875" style="64" customWidth="1"/>
    <col min="8" max="8" width="8" style="64" customWidth="1"/>
    <col min="9" max="9" width="7.5546875" style="64" customWidth="1"/>
    <col min="10" max="10" width="18.44140625" style="69" customWidth="1"/>
    <col min="11" max="11" width="18.44140625" style="24" customWidth="1"/>
    <col min="12" max="920" width="7.5546875" style="24" customWidth="1"/>
    <col min="921" max="921" width="7.5546875" style="25" customWidth="1"/>
    <col min="922" max="16384" width="7.5546875" style="25"/>
  </cols>
  <sheetData>
    <row r="1" spans="1:920" s="5" customFormat="1" ht="15.75" customHeight="1" x14ac:dyDescent="0.25">
      <c r="A1" s="1"/>
      <c r="B1" s="1"/>
      <c r="C1" s="1"/>
      <c r="D1" s="1"/>
      <c r="E1" s="403" t="str">
        <f>BS!I1</f>
        <v>UniCredit Bank d.d. Mostar</v>
      </c>
      <c r="F1" s="403"/>
      <c r="G1" s="184"/>
      <c r="H1" s="184"/>
      <c r="I1" s="184"/>
      <c r="J1" s="185"/>
      <c r="K1" s="227" t="s">
        <v>484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</row>
    <row r="2" spans="1:920" s="16" customFormat="1" ht="15.75" customHeight="1" x14ac:dyDescent="0.25">
      <c r="A2" s="14"/>
      <c r="B2" s="14"/>
      <c r="C2" s="14"/>
      <c r="D2" s="14"/>
      <c r="E2" s="226" t="s">
        <v>0</v>
      </c>
      <c r="F2" s="186"/>
      <c r="G2" s="186"/>
      <c r="H2" s="186"/>
      <c r="I2" s="187"/>
      <c r="J2" s="188"/>
      <c r="K2" s="26" t="s">
        <v>486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</row>
    <row r="3" spans="1:920" s="5" customFormat="1" ht="15.75" customHeight="1" x14ac:dyDescent="0.25">
      <c r="A3" s="1"/>
      <c r="B3" s="1"/>
      <c r="C3" s="1"/>
      <c r="D3" s="1"/>
      <c r="E3" s="403" t="str">
        <f>BS!I3</f>
        <v>88000 Mostar, Kardinala Stepinca bb</v>
      </c>
      <c r="F3" s="403"/>
      <c r="G3" s="184"/>
      <c r="H3" s="184"/>
      <c r="I3" s="190"/>
      <c r="J3" s="185"/>
      <c r="K3" s="19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</row>
    <row r="4" spans="1:920" s="16" customFormat="1" ht="15.75" customHeight="1" x14ac:dyDescent="0.3">
      <c r="A4" s="14"/>
      <c r="B4" s="14"/>
      <c r="C4" s="14"/>
      <c r="D4" s="14"/>
      <c r="E4" s="226" t="s">
        <v>2</v>
      </c>
      <c r="F4" s="186"/>
      <c r="G4" s="186"/>
      <c r="H4" s="186"/>
      <c r="I4" s="186"/>
      <c r="J4" s="188"/>
      <c r="K4" s="18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</row>
    <row r="5" spans="1:920" s="5" customFormat="1" ht="15.75" customHeight="1" x14ac:dyDescent="0.25">
      <c r="A5" s="1"/>
      <c r="B5" s="1"/>
      <c r="C5" s="1"/>
      <c r="D5" s="1"/>
      <c r="E5" s="404" t="str">
        <f>BS!I5</f>
        <v>64.19</v>
      </c>
      <c r="F5" s="404"/>
      <c r="G5" s="230"/>
      <c r="H5" s="192"/>
      <c r="I5" s="192"/>
      <c r="J5" s="18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</row>
    <row r="6" spans="1:920" s="16" customFormat="1" ht="15.75" customHeight="1" x14ac:dyDescent="0.3">
      <c r="A6" s="14"/>
      <c r="B6" s="14"/>
      <c r="C6" s="14"/>
      <c r="D6" s="14"/>
      <c r="E6" s="226" t="s">
        <v>481</v>
      </c>
      <c r="F6" s="194"/>
      <c r="G6" s="193"/>
      <c r="H6" s="193"/>
      <c r="I6" s="193"/>
      <c r="J6" s="188"/>
      <c r="K6" s="18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</row>
    <row r="7" spans="1:920" s="16" customFormat="1" ht="15" customHeight="1" x14ac:dyDescent="0.25">
      <c r="A7" s="14"/>
      <c r="B7" s="14"/>
      <c r="C7" s="14"/>
      <c r="D7" s="14"/>
      <c r="E7" s="403" t="str">
        <f>BS!I7</f>
        <v>4227162980008</v>
      </c>
      <c r="F7" s="403"/>
      <c r="H7" s="195"/>
      <c r="I7" s="193"/>
      <c r="J7" s="188"/>
      <c r="K7" s="191" t="str">
        <f>IF('[4]#UNOS'!B12="","",'[4]#UNOS'!B12)</f>
        <v/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</row>
    <row r="8" spans="1:920" s="16" customFormat="1" ht="15.75" customHeight="1" x14ac:dyDescent="0.3">
      <c r="A8" s="14"/>
      <c r="B8" s="14"/>
      <c r="C8" s="14"/>
      <c r="D8" s="14"/>
      <c r="E8" s="226" t="s">
        <v>1</v>
      </c>
      <c r="H8" s="195"/>
      <c r="I8" s="193"/>
      <c r="J8" s="188"/>
      <c r="K8" s="189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</row>
    <row r="9" spans="1:920" s="16" customFormat="1" ht="15.75" customHeight="1" x14ac:dyDescent="0.25">
      <c r="A9" s="14"/>
      <c r="B9" s="14"/>
      <c r="C9" s="14"/>
      <c r="D9" s="14"/>
      <c r="E9" s="403" t="str">
        <f>BS!I9</f>
        <v>4227162980008</v>
      </c>
      <c r="F9" s="403"/>
      <c r="G9" s="193"/>
      <c r="H9" s="193"/>
      <c r="I9" s="193"/>
      <c r="J9" s="188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</row>
    <row r="10" spans="1:920" s="16" customFormat="1" ht="15.75" customHeight="1" x14ac:dyDescent="0.3">
      <c r="A10" s="14"/>
      <c r="B10" s="14"/>
      <c r="C10" s="14"/>
      <c r="D10" s="14"/>
      <c r="E10" s="226" t="s">
        <v>482</v>
      </c>
      <c r="F10" s="196"/>
      <c r="G10" s="193"/>
      <c r="H10" s="193"/>
      <c r="I10" s="193"/>
      <c r="J10" s="188"/>
      <c r="K10" s="197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</row>
    <row r="11" spans="1:920" ht="14.25" customHeight="1" x14ac:dyDescent="0.3">
      <c r="E11" s="402" t="s">
        <v>351</v>
      </c>
      <c r="F11" s="402"/>
      <c r="G11" s="402"/>
      <c r="H11" s="402"/>
      <c r="I11" s="402"/>
      <c r="J11" s="402"/>
      <c r="K11" s="402"/>
    </row>
    <row r="12" spans="1:920" ht="14.25" customHeight="1" x14ac:dyDescent="0.3">
      <c r="E12" s="402" t="s">
        <v>352</v>
      </c>
      <c r="F12" s="402"/>
      <c r="G12" s="402"/>
      <c r="H12" s="402"/>
      <c r="I12" s="402"/>
      <c r="J12" s="402"/>
      <c r="K12" s="402"/>
    </row>
    <row r="13" spans="1:920" ht="12" customHeight="1" x14ac:dyDescent="0.3">
      <c r="E13" s="393" t="s">
        <v>589</v>
      </c>
      <c r="F13" s="393"/>
      <c r="G13" s="393"/>
      <c r="H13" s="393"/>
      <c r="I13" s="393"/>
      <c r="J13" s="393"/>
      <c r="K13" s="393"/>
    </row>
    <row r="14" spans="1:920" ht="13.5" customHeight="1" x14ac:dyDescent="0.3">
      <c r="E14" s="83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F14" s="84"/>
      <c r="G14" s="84"/>
      <c r="H14" s="84"/>
      <c r="I14" s="84"/>
      <c r="K14" s="26" t="s">
        <v>353</v>
      </c>
    </row>
    <row r="15" spans="1:920" ht="36.75" customHeight="1" x14ac:dyDescent="0.3">
      <c r="E15" s="27" t="s">
        <v>6</v>
      </c>
      <c r="F15" s="28" t="s">
        <v>7</v>
      </c>
      <c r="G15" s="28" t="s">
        <v>8</v>
      </c>
      <c r="H15" s="29" t="s">
        <v>354</v>
      </c>
      <c r="I15" s="29" t="s">
        <v>9</v>
      </c>
      <c r="J15" s="29" t="s">
        <v>583</v>
      </c>
      <c r="K15" s="30" t="s">
        <v>584</v>
      </c>
    </row>
    <row r="16" spans="1:920" s="31" customFormat="1" ht="14.25" customHeight="1" x14ac:dyDescent="0.3">
      <c r="A16" s="32"/>
      <c r="B16" s="32"/>
      <c r="C16" s="32"/>
      <c r="D16" s="32"/>
      <c r="E16" s="52">
        <v>1</v>
      </c>
      <c r="F16" s="28">
        <v>2</v>
      </c>
      <c r="G16" s="28">
        <v>3</v>
      </c>
      <c r="H16" s="28">
        <v>4</v>
      </c>
      <c r="I16" s="29">
        <v>5</v>
      </c>
      <c r="J16" s="29">
        <v>6</v>
      </c>
      <c r="K16" s="29">
        <v>7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  <c r="AIJ16" s="36"/>
    </row>
    <row r="17" spans="1:11" s="24" customFormat="1" ht="9" customHeight="1" x14ac:dyDescent="0.3">
      <c r="A17" s="23"/>
      <c r="B17" s="23"/>
      <c r="C17" s="23"/>
      <c r="D17" s="23"/>
      <c r="E17" s="198"/>
      <c r="F17" s="102"/>
      <c r="G17" s="95"/>
      <c r="H17" s="199"/>
      <c r="I17" s="98"/>
      <c r="J17" s="200"/>
      <c r="K17" s="200"/>
    </row>
    <row r="18" spans="1:11" s="24" customFormat="1" ht="13.5" customHeight="1" x14ac:dyDescent="0.3">
      <c r="A18" s="23"/>
      <c r="B18" s="23"/>
      <c r="C18" s="23"/>
      <c r="D18" s="23"/>
      <c r="E18" s="201" t="s">
        <v>13</v>
      </c>
      <c r="F18" s="102" t="s">
        <v>355</v>
      </c>
      <c r="G18" s="95"/>
      <c r="H18" s="199"/>
      <c r="I18" s="98"/>
      <c r="J18" s="200"/>
      <c r="K18" s="200"/>
    </row>
    <row r="19" spans="1:11" s="24" customFormat="1" ht="13.5" customHeight="1" x14ac:dyDescent="0.3">
      <c r="A19" s="23">
        <v>0.01</v>
      </c>
      <c r="B19" s="23">
        <v>0.56999999999999995</v>
      </c>
      <c r="C19" s="23">
        <f>IF(LEN(J19)=0,"",1+ABS((J19*A19)/LEN(J19))+A19)</f>
        <v>167766.94333333336</v>
      </c>
      <c r="D19" s="23">
        <f>IF(LEN(K19)=0,"",1+ABS((K19*B19)/LEN(K19))+B19)</f>
        <v>8876551.1500000004</v>
      </c>
      <c r="E19" s="198" t="s">
        <v>147</v>
      </c>
      <c r="F19" s="94" t="s">
        <v>356</v>
      </c>
      <c r="G19" s="202"/>
      <c r="H19" s="98" t="s">
        <v>357</v>
      </c>
      <c r="I19" s="98">
        <v>301</v>
      </c>
      <c r="J19" s="203">
        <v>150989340</v>
      </c>
      <c r="K19" s="203">
        <v>140156046</v>
      </c>
    </row>
    <row r="20" spans="1:11" s="24" customFormat="1" ht="13.5" customHeight="1" x14ac:dyDescent="0.3">
      <c r="A20" s="23">
        <v>0.02</v>
      </c>
      <c r="B20" s="23">
        <v>0.57999999999999996</v>
      </c>
      <c r="C20" s="23">
        <f t="shared" ref="C20:D34" si="0">IF(LEN(J20)=0,"",1+ABS((J20*A20)/LEN(J20))+A20)</f>
        <v>27053.911111111112</v>
      </c>
      <c r="D20" s="23">
        <f t="shared" si="0"/>
        <v>647730.75777777773</v>
      </c>
      <c r="E20" s="198" t="s">
        <v>149</v>
      </c>
      <c r="F20" s="94" t="s">
        <v>358</v>
      </c>
      <c r="G20" s="202"/>
      <c r="H20" s="98" t="s">
        <v>359</v>
      </c>
      <c r="I20" s="98">
        <v>302</v>
      </c>
      <c r="J20" s="203">
        <v>-12173801</v>
      </c>
      <c r="K20" s="203">
        <v>-10050970</v>
      </c>
    </row>
    <row r="21" spans="1:11" s="24" customFormat="1" ht="13.5" customHeight="1" x14ac:dyDescent="0.3">
      <c r="A21" s="23">
        <v>0.03</v>
      </c>
      <c r="B21" s="23">
        <v>0.59</v>
      </c>
      <c r="C21" s="23">
        <f t="shared" si="0"/>
        <v>238288.25499999998</v>
      </c>
      <c r="D21" s="23">
        <f t="shared" si="0"/>
        <v>4286949.9974999996</v>
      </c>
      <c r="E21" s="198" t="s">
        <v>151</v>
      </c>
      <c r="F21" s="94" t="s">
        <v>360</v>
      </c>
      <c r="G21" s="202"/>
      <c r="H21" s="98" t="s">
        <v>357</v>
      </c>
      <c r="I21" s="98">
        <v>303</v>
      </c>
      <c r="J21" s="203">
        <v>63543260</v>
      </c>
      <c r="K21" s="203">
        <v>58128114</v>
      </c>
    </row>
    <row r="22" spans="1:11" s="24" customFormat="1" ht="13.5" customHeight="1" x14ac:dyDescent="0.3">
      <c r="A22" s="23">
        <v>0.04</v>
      </c>
      <c r="B22" s="23">
        <v>0.6</v>
      </c>
      <c r="C22" s="23">
        <f t="shared" si="0"/>
        <v>18514.620000000003</v>
      </c>
      <c r="D22" s="23">
        <f t="shared" si="0"/>
        <v>247815.4</v>
      </c>
      <c r="E22" s="198" t="s">
        <v>361</v>
      </c>
      <c r="F22" s="94" t="s">
        <v>362</v>
      </c>
      <c r="G22" s="202"/>
      <c r="H22" s="98" t="s">
        <v>359</v>
      </c>
      <c r="I22" s="98">
        <v>304</v>
      </c>
      <c r="J22" s="203">
        <v>-3702716</v>
      </c>
      <c r="K22" s="203">
        <v>-3304184</v>
      </c>
    </row>
    <row r="23" spans="1:11" s="24" customFormat="1" ht="13.5" customHeight="1" x14ac:dyDescent="0.3">
      <c r="A23" s="23">
        <v>0.05</v>
      </c>
      <c r="B23" s="23">
        <v>0.61</v>
      </c>
      <c r="C23" s="23" t="str">
        <f t="shared" si="0"/>
        <v/>
      </c>
      <c r="D23" s="23" t="str">
        <f t="shared" si="0"/>
        <v/>
      </c>
      <c r="E23" s="198" t="s">
        <v>363</v>
      </c>
      <c r="F23" s="94" t="s">
        <v>364</v>
      </c>
      <c r="G23" s="202"/>
      <c r="H23" s="98" t="s">
        <v>357</v>
      </c>
      <c r="I23" s="98">
        <v>305</v>
      </c>
      <c r="J23" s="203"/>
      <c r="K23" s="203"/>
    </row>
    <row r="24" spans="1:11" s="24" customFormat="1" ht="13.5" customHeight="1" x14ac:dyDescent="0.3">
      <c r="A24" s="23">
        <v>0.06</v>
      </c>
      <c r="B24" s="23">
        <v>0.62</v>
      </c>
      <c r="C24" s="23">
        <f t="shared" si="0"/>
        <v>75018.354999999996</v>
      </c>
      <c r="D24" s="23">
        <f t="shared" si="0"/>
        <v>793181.1825</v>
      </c>
      <c r="E24" s="198" t="s">
        <v>365</v>
      </c>
      <c r="F24" s="94" t="s">
        <v>366</v>
      </c>
      <c r="G24" s="202"/>
      <c r="H24" s="98" t="s">
        <v>357</v>
      </c>
      <c r="I24" s="98">
        <v>306</v>
      </c>
      <c r="J24" s="203">
        <v>10002306</v>
      </c>
      <c r="K24" s="203">
        <v>10234575</v>
      </c>
    </row>
    <row r="25" spans="1:11" s="24" customFormat="1" ht="13.5" customHeight="1" x14ac:dyDescent="0.3">
      <c r="A25" s="23">
        <v>7.0000000000000007E-2</v>
      </c>
      <c r="B25" s="23">
        <v>0.63</v>
      </c>
      <c r="C25" s="23" t="str">
        <f t="shared" si="0"/>
        <v/>
      </c>
      <c r="D25" s="23" t="str">
        <f t="shared" si="0"/>
        <v/>
      </c>
      <c r="E25" s="198" t="s">
        <v>367</v>
      </c>
      <c r="F25" s="94" t="s">
        <v>368</v>
      </c>
      <c r="G25" s="202"/>
      <c r="H25" s="98" t="s">
        <v>357</v>
      </c>
      <c r="I25" s="98">
        <v>307</v>
      </c>
      <c r="J25" s="203"/>
      <c r="K25" s="203"/>
    </row>
    <row r="26" spans="1:11" s="24" customFormat="1" ht="13.5" customHeight="1" x14ac:dyDescent="0.3">
      <c r="A26" s="23">
        <v>0.08</v>
      </c>
      <c r="B26" s="23">
        <v>0.64</v>
      </c>
      <c r="C26" s="23">
        <f t="shared" si="0"/>
        <v>142399.94222222222</v>
      </c>
      <c r="D26" s="23">
        <f t="shared" si="0"/>
        <v>1097681.6399999999</v>
      </c>
      <c r="E26" s="198" t="s">
        <v>369</v>
      </c>
      <c r="F26" s="94" t="s">
        <v>370</v>
      </c>
      <c r="G26" s="202"/>
      <c r="H26" s="98" t="s">
        <v>359</v>
      </c>
      <c r="I26" s="98">
        <v>308</v>
      </c>
      <c r="J26" s="203">
        <v>-16019872</v>
      </c>
      <c r="K26" s="203">
        <v>-15436125</v>
      </c>
    </row>
    <row r="27" spans="1:11" s="24" customFormat="1" ht="13.5" customHeight="1" x14ac:dyDescent="0.3">
      <c r="A27" s="23">
        <v>0.09</v>
      </c>
      <c r="B27" s="23">
        <v>0.65</v>
      </c>
      <c r="C27" s="23">
        <f t="shared" si="0"/>
        <v>157105.47</v>
      </c>
      <c r="D27" s="23">
        <f t="shared" si="0"/>
        <v>3776109.1222222219</v>
      </c>
      <c r="E27" s="198" t="s">
        <v>371</v>
      </c>
      <c r="F27" s="94" t="s">
        <v>372</v>
      </c>
      <c r="G27" s="95"/>
      <c r="H27" s="98" t="s">
        <v>359</v>
      </c>
      <c r="I27" s="98">
        <v>309</v>
      </c>
      <c r="J27" s="203">
        <v>-15710438</v>
      </c>
      <c r="K27" s="203">
        <v>-52284565</v>
      </c>
    </row>
    <row r="28" spans="1:11" s="24" customFormat="1" ht="13.5" customHeight="1" x14ac:dyDescent="0.3">
      <c r="A28" s="23">
        <v>0.1</v>
      </c>
      <c r="B28" s="23">
        <v>0.66</v>
      </c>
      <c r="C28" s="23">
        <f t="shared" si="0"/>
        <v>37775.12857142857</v>
      </c>
      <c r="D28" s="23">
        <f t="shared" si="0"/>
        <v>397257.92285714287</v>
      </c>
      <c r="E28" s="198" t="s">
        <v>373</v>
      </c>
      <c r="F28" s="94" t="s">
        <v>374</v>
      </c>
      <c r="G28" s="95"/>
      <c r="H28" s="98" t="s">
        <v>357</v>
      </c>
      <c r="I28" s="98">
        <v>310</v>
      </c>
      <c r="J28" s="203">
        <v>2644182</v>
      </c>
      <c r="K28" s="203">
        <v>4213324</v>
      </c>
    </row>
    <row r="29" spans="1:11" s="24" customFormat="1" ht="13.5" customHeight="1" x14ac:dyDescent="0.3">
      <c r="A29" s="23">
        <v>0.11</v>
      </c>
      <c r="B29" s="23">
        <v>0.67</v>
      </c>
      <c r="C29" s="23">
        <f t="shared" si="0"/>
        <v>158623.13888888888</v>
      </c>
      <c r="D29" s="23">
        <f t="shared" si="0"/>
        <v>1036734.7311111112</v>
      </c>
      <c r="E29" s="198" t="s">
        <v>375</v>
      </c>
      <c r="F29" s="94" t="s">
        <v>376</v>
      </c>
      <c r="G29" s="202"/>
      <c r="H29" s="98" t="s">
        <v>359</v>
      </c>
      <c r="I29" s="98">
        <v>311</v>
      </c>
      <c r="J29" s="203">
        <v>-12978166</v>
      </c>
      <c r="K29" s="203">
        <v>-13926265</v>
      </c>
    </row>
    <row r="30" spans="1:11" s="24" customFormat="1" ht="13.5" customHeight="1" x14ac:dyDescent="0.3">
      <c r="A30" s="23">
        <v>0.12</v>
      </c>
      <c r="B30" s="23">
        <v>0.68</v>
      </c>
      <c r="C30" s="23">
        <f t="shared" si="0"/>
        <v>157358.37333333332</v>
      </c>
      <c r="D30" s="23">
        <f t="shared" si="0"/>
        <v>859783.40444444458</v>
      </c>
      <c r="E30" s="198" t="s">
        <v>377</v>
      </c>
      <c r="F30" s="94" t="s">
        <v>378</v>
      </c>
      <c r="G30" s="202"/>
      <c r="H30" s="98" t="s">
        <v>359</v>
      </c>
      <c r="I30" s="98">
        <v>312</v>
      </c>
      <c r="J30" s="203">
        <v>-11801794</v>
      </c>
      <c r="K30" s="203">
        <v>-11379464</v>
      </c>
    </row>
    <row r="31" spans="1:11" s="24" customFormat="1" ht="26.4" x14ac:dyDescent="0.3">
      <c r="A31" s="23">
        <v>0.13</v>
      </c>
      <c r="B31" s="23">
        <v>0.69</v>
      </c>
      <c r="C31" s="23">
        <f t="shared" si="0"/>
        <v>2235889.9222222222</v>
      </c>
      <c r="D31" s="23">
        <f t="shared" si="0"/>
        <v>8153538.9499999993</v>
      </c>
      <c r="E31" s="201" t="s">
        <v>379</v>
      </c>
      <c r="F31" s="204" t="s">
        <v>380</v>
      </c>
      <c r="G31" s="205"/>
      <c r="H31" s="30" t="s">
        <v>381</v>
      </c>
      <c r="I31" s="30">
        <v>313</v>
      </c>
      <c r="J31" s="117">
        <f t="array" ref="J31">IF(AND(ISBLANK(J19:J30)),"",SUM(J19:J30))</f>
        <v>154792301</v>
      </c>
      <c r="K31" s="117">
        <f t="array" ref="K31">IF(AND(ISBLANK(K19:K30)),"",SUM(K19:K30))</f>
        <v>106350486</v>
      </c>
    </row>
    <row r="32" spans="1:11" s="24" customFormat="1" ht="13.5" customHeight="1" x14ac:dyDescent="0.3">
      <c r="A32" s="23">
        <v>0.14000000000000001</v>
      </c>
      <c r="B32" s="23">
        <v>0.7</v>
      </c>
      <c r="C32" s="23">
        <f t="shared" si="0"/>
        <v>704536.75111111125</v>
      </c>
      <c r="D32" s="23">
        <f t="shared" si="0"/>
        <v>1891.7</v>
      </c>
      <c r="E32" s="198" t="s">
        <v>382</v>
      </c>
      <c r="F32" s="94" t="s">
        <v>383</v>
      </c>
      <c r="G32" s="202"/>
      <c r="H32" s="98" t="s">
        <v>381</v>
      </c>
      <c r="I32" s="98">
        <v>314</v>
      </c>
      <c r="J32" s="203">
        <v>-45291575</v>
      </c>
      <c r="K32" s="203">
        <v>-16200</v>
      </c>
    </row>
    <row r="33" spans="1:920" ht="13.5" customHeight="1" x14ac:dyDescent="0.3">
      <c r="A33" s="23">
        <v>0.15</v>
      </c>
      <c r="B33" s="23">
        <v>0.71</v>
      </c>
      <c r="C33" s="23">
        <f t="shared" si="0"/>
        <v>174339.86874999999</v>
      </c>
      <c r="D33" s="23">
        <f t="shared" si="0"/>
        <v>4685097.7024999997</v>
      </c>
      <c r="E33" s="198" t="s">
        <v>384</v>
      </c>
      <c r="F33" s="94" t="s">
        <v>385</v>
      </c>
      <c r="G33" s="202"/>
      <c r="H33" s="98" t="s">
        <v>381</v>
      </c>
      <c r="I33" s="98">
        <v>315</v>
      </c>
      <c r="J33" s="203">
        <v>-9298065</v>
      </c>
      <c r="K33" s="203">
        <v>52789814</v>
      </c>
    </row>
    <row r="34" spans="1:920" ht="13.5" customHeight="1" x14ac:dyDescent="0.3">
      <c r="A34" s="23">
        <v>0.16</v>
      </c>
      <c r="B34" s="23">
        <v>0.72</v>
      </c>
      <c r="C34" s="23">
        <f>IF(LEN(J34)=0,"",1+ABS((J34*A34)/LEN(J34))+A34)</f>
        <v>9410172.3440000005</v>
      </c>
      <c r="D34" s="23">
        <f t="shared" si="0"/>
        <v>25786803.952</v>
      </c>
      <c r="E34" s="198" t="s">
        <v>386</v>
      </c>
      <c r="F34" s="115" t="s">
        <v>387</v>
      </c>
      <c r="G34" s="206"/>
      <c r="H34" s="98" t="s">
        <v>381</v>
      </c>
      <c r="I34" s="98">
        <v>316</v>
      </c>
      <c r="J34" s="203">
        <v>-588135699</v>
      </c>
      <c r="K34" s="203">
        <v>-358150031</v>
      </c>
    </row>
    <row r="35" spans="1:920" ht="4.5" customHeight="1" x14ac:dyDescent="0.3">
      <c r="E35" s="207"/>
      <c r="F35" s="208"/>
      <c r="G35" s="208"/>
      <c r="H35" s="209"/>
      <c r="I35" s="210"/>
      <c r="J35" s="211"/>
      <c r="K35" s="212"/>
    </row>
    <row r="36" spans="1:920" s="5" customFormat="1" ht="18" customHeight="1" x14ac:dyDescent="0.25">
      <c r="A36" s="1"/>
      <c r="B36" s="1"/>
      <c r="C36" s="1"/>
      <c r="D36" s="1"/>
      <c r="H36" s="213"/>
      <c r="I36" s="2"/>
      <c r="J36" s="3"/>
      <c r="K36" s="21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</row>
    <row r="37" spans="1:920" s="5" customFormat="1" x14ac:dyDescent="0.25">
      <c r="A37" s="1"/>
      <c r="B37" s="1"/>
      <c r="C37" s="1"/>
      <c r="D37" s="1"/>
      <c r="E37" s="215"/>
      <c r="F37" s="2"/>
      <c r="H37" s="213"/>
      <c r="I37" s="2"/>
      <c r="J37" s="3"/>
      <c r="K37" s="216" t="s">
        <v>64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</row>
    <row r="38" spans="1:920" ht="30.75" customHeight="1" x14ac:dyDescent="0.3">
      <c r="E38" s="27" t="s">
        <v>6</v>
      </c>
      <c r="F38" s="28" t="s">
        <v>7</v>
      </c>
      <c r="G38" s="28" t="s">
        <v>8</v>
      </c>
      <c r="H38" s="29" t="s">
        <v>354</v>
      </c>
      <c r="I38" s="29" t="s">
        <v>9</v>
      </c>
      <c r="J38" s="29" t="str">
        <f>J15</f>
        <v>Od 01.01. do 30.06.
tekuće godine</v>
      </c>
      <c r="K38" s="29" t="str">
        <f>K15</f>
        <v>Od 01.01. do 30.06.
prethodne godine</v>
      </c>
    </row>
    <row r="39" spans="1:920" s="31" customFormat="1" ht="12.75" customHeight="1" x14ac:dyDescent="0.3">
      <c r="A39" s="32"/>
      <c r="B39" s="32"/>
      <c r="C39" s="32"/>
      <c r="D39" s="32"/>
      <c r="E39" s="52">
        <v>1</v>
      </c>
      <c r="F39" s="28">
        <v>2</v>
      </c>
      <c r="G39" s="28">
        <v>3</v>
      </c>
      <c r="H39" s="28">
        <v>4</v>
      </c>
      <c r="I39" s="29">
        <v>5</v>
      </c>
      <c r="J39" s="29">
        <v>6</v>
      </c>
      <c r="K39" s="29">
        <v>7</v>
      </c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  <c r="IW39" s="36"/>
      <c r="IX39" s="36"/>
      <c r="IY39" s="36"/>
      <c r="IZ39" s="36"/>
      <c r="JA39" s="36"/>
      <c r="JB39" s="36"/>
      <c r="JC39" s="36"/>
      <c r="JD39" s="36"/>
      <c r="JE39" s="36"/>
      <c r="JF39" s="36"/>
      <c r="JG39" s="36"/>
      <c r="JH39" s="36"/>
      <c r="JI39" s="36"/>
      <c r="JJ39" s="36"/>
      <c r="JK39" s="36"/>
      <c r="JL39" s="36"/>
      <c r="JM39" s="36"/>
      <c r="JN39" s="36"/>
      <c r="JO39" s="36"/>
      <c r="JP39" s="36"/>
      <c r="JQ39" s="36"/>
      <c r="JR39" s="36"/>
      <c r="JS39" s="36"/>
      <c r="JT39" s="36"/>
      <c r="JU39" s="36"/>
      <c r="JV39" s="36"/>
      <c r="JW39" s="36"/>
      <c r="JX39" s="36"/>
      <c r="JY39" s="36"/>
      <c r="JZ39" s="36"/>
      <c r="KA39" s="36"/>
      <c r="KB39" s="36"/>
      <c r="KC39" s="36"/>
      <c r="KD39" s="36"/>
      <c r="KE39" s="36"/>
      <c r="KF39" s="36"/>
      <c r="KG39" s="36"/>
      <c r="KH39" s="36"/>
      <c r="KI39" s="36"/>
      <c r="KJ39" s="36"/>
      <c r="KK39" s="36"/>
      <c r="KL39" s="36"/>
      <c r="KM39" s="36"/>
      <c r="KN39" s="36"/>
      <c r="KO39" s="36"/>
      <c r="KP39" s="36"/>
      <c r="KQ39" s="36"/>
      <c r="KR39" s="36"/>
      <c r="KS39" s="36"/>
      <c r="KT39" s="36"/>
      <c r="KU39" s="36"/>
      <c r="KV39" s="36"/>
      <c r="KW39" s="36"/>
      <c r="KX39" s="36"/>
      <c r="KY39" s="36"/>
      <c r="KZ39" s="36"/>
      <c r="LA39" s="36"/>
      <c r="LB39" s="36"/>
      <c r="LC39" s="36"/>
      <c r="LD39" s="36"/>
      <c r="LE39" s="36"/>
      <c r="LF39" s="36"/>
      <c r="LG39" s="36"/>
      <c r="LH39" s="36"/>
      <c r="LI39" s="36"/>
      <c r="LJ39" s="36"/>
      <c r="LK39" s="36"/>
      <c r="LL39" s="36"/>
      <c r="LM39" s="36"/>
      <c r="LN39" s="36"/>
      <c r="LO39" s="36"/>
      <c r="LP39" s="36"/>
      <c r="LQ39" s="36"/>
      <c r="LR39" s="36"/>
      <c r="LS39" s="36"/>
      <c r="LT39" s="36"/>
      <c r="LU39" s="36"/>
      <c r="LV39" s="36"/>
      <c r="LW39" s="36"/>
      <c r="LX39" s="36"/>
      <c r="LY39" s="36"/>
      <c r="LZ39" s="36"/>
      <c r="MA39" s="36"/>
      <c r="MB39" s="36"/>
      <c r="MC39" s="36"/>
      <c r="MD39" s="36"/>
      <c r="ME39" s="36"/>
      <c r="MF39" s="36"/>
      <c r="MG39" s="36"/>
      <c r="MH39" s="36"/>
      <c r="MI39" s="36"/>
      <c r="MJ39" s="36"/>
      <c r="MK39" s="36"/>
      <c r="ML39" s="36"/>
      <c r="MM39" s="36"/>
      <c r="MN39" s="36"/>
      <c r="MO39" s="36"/>
      <c r="MP39" s="36"/>
      <c r="MQ39" s="36"/>
      <c r="MR39" s="36"/>
      <c r="MS39" s="36"/>
      <c r="MT39" s="36"/>
      <c r="MU39" s="36"/>
      <c r="MV39" s="36"/>
      <c r="MW39" s="36"/>
      <c r="MX39" s="36"/>
      <c r="MY39" s="36"/>
      <c r="MZ39" s="36"/>
      <c r="NA39" s="36"/>
      <c r="NB39" s="36"/>
      <c r="NC39" s="36"/>
      <c r="ND39" s="36"/>
      <c r="NE39" s="36"/>
      <c r="NF39" s="36"/>
      <c r="NG39" s="36"/>
      <c r="NH39" s="36"/>
      <c r="NI39" s="36"/>
      <c r="NJ39" s="36"/>
      <c r="NK39" s="36"/>
      <c r="NL39" s="36"/>
      <c r="NM39" s="36"/>
      <c r="NN39" s="36"/>
      <c r="NO39" s="36"/>
      <c r="NP39" s="36"/>
      <c r="NQ39" s="36"/>
      <c r="NR39" s="36"/>
      <c r="NS39" s="36"/>
      <c r="NT39" s="36"/>
      <c r="NU39" s="36"/>
      <c r="NV39" s="36"/>
      <c r="NW39" s="36"/>
      <c r="NX39" s="36"/>
      <c r="NY39" s="36"/>
      <c r="NZ39" s="36"/>
      <c r="OA39" s="36"/>
      <c r="OB39" s="36"/>
      <c r="OC39" s="36"/>
      <c r="OD39" s="36"/>
      <c r="OE39" s="36"/>
      <c r="OF39" s="36"/>
      <c r="OG39" s="36"/>
      <c r="OH39" s="36"/>
      <c r="OI39" s="36"/>
      <c r="OJ39" s="36"/>
      <c r="OK39" s="36"/>
      <c r="OL39" s="36"/>
      <c r="OM39" s="36"/>
      <c r="ON39" s="36"/>
      <c r="OO39" s="36"/>
      <c r="OP39" s="36"/>
      <c r="OQ39" s="36"/>
      <c r="OR39" s="36"/>
      <c r="OS39" s="36"/>
      <c r="OT39" s="36"/>
      <c r="OU39" s="36"/>
      <c r="OV39" s="36"/>
      <c r="OW39" s="36"/>
      <c r="OX39" s="36"/>
      <c r="OY39" s="36"/>
      <c r="OZ39" s="36"/>
      <c r="PA39" s="36"/>
      <c r="PB39" s="36"/>
      <c r="PC39" s="36"/>
      <c r="PD39" s="36"/>
      <c r="PE39" s="36"/>
      <c r="PF39" s="36"/>
      <c r="PG39" s="36"/>
      <c r="PH39" s="36"/>
      <c r="PI39" s="36"/>
      <c r="PJ39" s="36"/>
      <c r="PK39" s="36"/>
      <c r="PL39" s="36"/>
      <c r="PM39" s="36"/>
      <c r="PN39" s="36"/>
      <c r="PO39" s="36"/>
      <c r="PP39" s="36"/>
      <c r="PQ39" s="36"/>
      <c r="PR39" s="36"/>
      <c r="PS39" s="36"/>
      <c r="PT39" s="36"/>
      <c r="PU39" s="36"/>
      <c r="PV39" s="36"/>
      <c r="PW39" s="36"/>
      <c r="PX39" s="36"/>
      <c r="PY39" s="36"/>
      <c r="PZ39" s="36"/>
      <c r="QA39" s="36"/>
      <c r="QB39" s="36"/>
      <c r="QC39" s="36"/>
      <c r="QD39" s="36"/>
      <c r="QE39" s="36"/>
      <c r="QF39" s="36"/>
      <c r="QG39" s="36"/>
      <c r="QH39" s="36"/>
      <c r="QI39" s="36"/>
      <c r="QJ39" s="36"/>
      <c r="QK39" s="36"/>
      <c r="QL39" s="36"/>
      <c r="QM39" s="36"/>
      <c r="QN39" s="36"/>
      <c r="QO39" s="36"/>
      <c r="QP39" s="36"/>
      <c r="QQ39" s="36"/>
      <c r="QR39" s="36"/>
      <c r="QS39" s="36"/>
      <c r="QT39" s="36"/>
      <c r="QU39" s="36"/>
      <c r="QV39" s="36"/>
      <c r="QW39" s="36"/>
      <c r="QX39" s="36"/>
      <c r="QY39" s="36"/>
      <c r="QZ39" s="36"/>
      <c r="RA39" s="36"/>
      <c r="RB39" s="36"/>
      <c r="RC39" s="36"/>
      <c r="RD39" s="36"/>
      <c r="RE39" s="36"/>
      <c r="RF39" s="36"/>
      <c r="RG39" s="36"/>
      <c r="RH39" s="36"/>
      <c r="RI39" s="36"/>
      <c r="RJ39" s="36"/>
      <c r="RK39" s="36"/>
      <c r="RL39" s="36"/>
      <c r="RM39" s="36"/>
      <c r="RN39" s="36"/>
      <c r="RO39" s="36"/>
      <c r="RP39" s="36"/>
      <c r="RQ39" s="36"/>
      <c r="RR39" s="36"/>
      <c r="RS39" s="36"/>
      <c r="RT39" s="36"/>
      <c r="RU39" s="36"/>
      <c r="RV39" s="36"/>
      <c r="RW39" s="36"/>
      <c r="RX39" s="36"/>
      <c r="RY39" s="36"/>
      <c r="RZ39" s="36"/>
      <c r="SA39" s="36"/>
      <c r="SB39" s="36"/>
      <c r="SC39" s="36"/>
      <c r="SD39" s="36"/>
      <c r="SE39" s="36"/>
      <c r="SF39" s="36"/>
      <c r="SG39" s="36"/>
      <c r="SH39" s="36"/>
      <c r="SI39" s="36"/>
      <c r="SJ39" s="36"/>
      <c r="SK39" s="36"/>
      <c r="SL39" s="36"/>
      <c r="SM39" s="36"/>
      <c r="SN39" s="36"/>
      <c r="SO39" s="36"/>
      <c r="SP39" s="36"/>
      <c r="SQ39" s="36"/>
      <c r="SR39" s="36"/>
      <c r="SS39" s="36"/>
      <c r="ST39" s="36"/>
      <c r="SU39" s="36"/>
      <c r="SV39" s="36"/>
      <c r="SW39" s="36"/>
      <c r="SX39" s="36"/>
      <c r="SY39" s="36"/>
      <c r="SZ39" s="36"/>
      <c r="TA39" s="36"/>
      <c r="TB39" s="36"/>
      <c r="TC39" s="36"/>
      <c r="TD39" s="36"/>
      <c r="TE39" s="36"/>
      <c r="TF39" s="36"/>
      <c r="TG39" s="36"/>
      <c r="TH39" s="36"/>
      <c r="TI39" s="36"/>
      <c r="TJ39" s="36"/>
      <c r="TK39" s="36"/>
      <c r="TL39" s="36"/>
      <c r="TM39" s="36"/>
      <c r="TN39" s="36"/>
      <c r="TO39" s="36"/>
      <c r="TP39" s="36"/>
      <c r="TQ39" s="36"/>
      <c r="TR39" s="36"/>
      <c r="TS39" s="36"/>
      <c r="TT39" s="36"/>
      <c r="TU39" s="36"/>
      <c r="TV39" s="36"/>
      <c r="TW39" s="36"/>
      <c r="TX39" s="36"/>
      <c r="TY39" s="36"/>
      <c r="TZ39" s="36"/>
      <c r="UA39" s="36"/>
      <c r="UB39" s="36"/>
      <c r="UC39" s="36"/>
      <c r="UD39" s="36"/>
      <c r="UE39" s="36"/>
      <c r="UF39" s="36"/>
      <c r="UG39" s="36"/>
      <c r="UH39" s="36"/>
      <c r="UI39" s="36"/>
      <c r="UJ39" s="36"/>
      <c r="UK39" s="36"/>
      <c r="UL39" s="36"/>
      <c r="UM39" s="36"/>
      <c r="UN39" s="36"/>
      <c r="UO39" s="36"/>
      <c r="UP39" s="36"/>
      <c r="UQ39" s="36"/>
      <c r="UR39" s="36"/>
      <c r="US39" s="36"/>
      <c r="UT39" s="36"/>
      <c r="UU39" s="36"/>
      <c r="UV39" s="36"/>
      <c r="UW39" s="36"/>
      <c r="UX39" s="36"/>
      <c r="UY39" s="36"/>
      <c r="UZ39" s="36"/>
      <c r="VA39" s="36"/>
      <c r="VB39" s="36"/>
      <c r="VC39" s="36"/>
      <c r="VD39" s="36"/>
      <c r="VE39" s="36"/>
      <c r="VF39" s="36"/>
      <c r="VG39" s="36"/>
      <c r="VH39" s="36"/>
      <c r="VI39" s="36"/>
      <c r="VJ39" s="36"/>
      <c r="VK39" s="36"/>
      <c r="VL39" s="36"/>
      <c r="VM39" s="36"/>
      <c r="VN39" s="36"/>
      <c r="VO39" s="36"/>
      <c r="VP39" s="36"/>
      <c r="VQ39" s="36"/>
      <c r="VR39" s="36"/>
      <c r="VS39" s="36"/>
      <c r="VT39" s="36"/>
      <c r="VU39" s="36"/>
      <c r="VV39" s="36"/>
      <c r="VW39" s="36"/>
      <c r="VX39" s="36"/>
      <c r="VY39" s="36"/>
      <c r="VZ39" s="36"/>
      <c r="WA39" s="36"/>
      <c r="WB39" s="36"/>
      <c r="WC39" s="36"/>
      <c r="WD39" s="36"/>
      <c r="WE39" s="36"/>
      <c r="WF39" s="36"/>
      <c r="WG39" s="36"/>
      <c r="WH39" s="36"/>
      <c r="WI39" s="36"/>
      <c r="WJ39" s="36"/>
      <c r="WK39" s="36"/>
      <c r="WL39" s="36"/>
      <c r="WM39" s="36"/>
      <c r="WN39" s="36"/>
      <c r="WO39" s="36"/>
      <c r="WP39" s="36"/>
      <c r="WQ39" s="36"/>
      <c r="WR39" s="36"/>
      <c r="WS39" s="36"/>
      <c r="WT39" s="36"/>
      <c r="WU39" s="36"/>
      <c r="WV39" s="36"/>
      <c r="WW39" s="36"/>
      <c r="WX39" s="36"/>
      <c r="WY39" s="36"/>
      <c r="WZ39" s="36"/>
      <c r="XA39" s="36"/>
      <c r="XB39" s="36"/>
      <c r="XC39" s="36"/>
      <c r="XD39" s="36"/>
      <c r="XE39" s="36"/>
      <c r="XF39" s="36"/>
      <c r="XG39" s="36"/>
      <c r="XH39" s="36"/>
      <c r="XI39" s="36"/>
      <c r="XJ39" s="36"/>
      <c r="XK39" s="36"/>
      <c r="XL39" s="36"/>
      <c r="XM39" s="36"/>
      <c r="XN39" s="36"/>
      <c r="XO39" s="36"/>
      <c r="XP39" s="36"/>
      <c r="XQ39" s="36"/>
      <c r="XR39" s="36"/>
      <c r="XS39" s="36"/>
      <c r="XT39" s="36"/>
      <c r="XU39" s="36"/>
      <c r="XV39" s="36"/>
      <c r="XW39" s="36"/>
      <c r="XX39" s="36"/>
      <c r="XY39" s="36"/>
      <c r="XZ39" s="36"/>
      <c r="YA39" s="36"/>
      <c r="YB39" s="36"/>
      <c r="YC39" s="36"/>
      <c r="YD39" s="36"/>
      <c r="YE39" s="36"/>
      <c r="YF39" s="36"/>
      <c r="YG39" s="36"/>
      <c r="YH39" s="36"/>
      <c r="YI39" s="36"/>
      <c r="YJ39" s="36"/>
      <c r="YK39" s="36"/>
      <c r="YL39" s="36"/>
      <c r="YM39" s="36"/>
      <c r="YN39" s="36"/>
      <c r="YO39" s="36"/>
      <c r="YP39" s="36"/>
      <c r="YQ39" s="36"/>
      <c r="YR39" s="36"/>
      <c r="YS39" s="36"/>
      <c r="YT39" s="36"/>
      <c r="YU39" s="36"/>
      <c r="YV39" s="36"/>
      <c r="YW39" s="36"/>
      <c r="YX39" s="36"/>
      <c r="YY39" s="36"/>
      <c r="YZ39" s="36"/>
      <c r="ZA39" s="36"/>
      <c r="ZB39" s="36"/>
      <c r="ZC39" s="36"/>
      <c r="ZD39" s="36"/>
      <c r="ZE39" s="36"/>
      <c r="ZF39" s="36"/>
      <c r="ZG39" s="36"/>
      <c r="ZH39" s="36"/>
      <c r="ZI39" s="36"/>
      <c r="ZJ39" s="36"/>
      <c r="ZK39" s="36"/>
      <c r="ZL39" s="36"/>
      <c r="ZM39" s="36"/>
      <c r="ZN39" s="36"/>
      <c r="ZO39" s="36"/>
      <c r="ZP39" s="36"/>
      <c r="ZQ39" s="36"/>
      <c r="ZR39" s="36"/>
      <c r="ZS39" s="36"/>
      <c r="ZT39" s="36"/>
      <c r="ZU39" s="36"/>
      <c r="ZV39" s="36"/>
      <c r="ZW39" s="36"/>
      <c r="ZX39" s="36"/>
      <c r="ZY39" s="36"/>
      <c r="ZZ39" s="36"/>
      <c r="AAA39" s="36"/>
      <c r="AAB39" s="36"/>
      <c r="AAC39" s="36"/>
      <c r="AAD39" s="36"/>
      <c r="AAE39" s="36"/>
      <c r="AAF39" s="36"/>
      <c r="AAG39" s="36"/>
      <c r="AAH39" s="36"/>
      <c r="AAI39" s="36"/>
      <c r="AAJ39" s="36"/>
      <c r="AAK39" s="36"/>
      <c r="AAL39" s="36"/>
      <c r="AAM39" s="36"/>
      <c r="AAN39" s="36"/>
      <c r="AAO39" s="36"/>
      <c r="AAP39" s="36"/>
      <c r="AAQ39" s="36"/>
      <c r="AAR39" s="36"/>
      <c r="AAS39" s="36"/>
      <c r="AAT39" s="36"/>
      <c r="AAU39" s="36"/>
      <c r="AAV39" s="36"/>
      <c r="AAW39" s="36"/>
      <c r="AAX39" s="36"/>
      <c r="AAY39" s="36"/>
      <c r="AAZ39" s="36"/>
      <c r="ABA39" s="36"/>
      <c r="ABB39" s="36"/>
      <c r="ABC39" s="36"/>
      <c r="ABD39" s="36"/>
      <c r="ABE39" s="36"/>
      <c r="ABF39" s="36"/>
      <c r="ABG39" s="36"/>
      <c r="ABH39" s="36"/>
      <c r="ABI39" s="36"/>
      <c r="ABJ39" s="36"/>
      <c r="ABK39" s="36"/>
      <c r="ABL39" s="36"/>
      <c r="ABM39" s="36"/>
      <c r="ABN39" s="36"/>
      <c r="ABO39" s="36"/>
      <c r="ABP39" s="36"/>
      <c r="ABQ39" s="36"/>
      <c r="ABR39" s="36"/>
      <c r="ABS39" s="36"/>
      <c r="ABT39" s="36"/>
      <c r="ABU39" s="36"/>
      <c r="ABV39" s="36"/>
      <c r="ABW39" s="36"/>
      <c r="ABX39" s="36"/>
      <c r="ABY39" s="36"/>
      <c r="ABZ39" s="36"/>
      <c r="ACA39" s="36"/>
      <c r="ACB39" s="36"/>
      <c r="ACC39" s="36"/>
      <c r="ACD39" s="36"/>
      <c r="ACE39" s="36"/>
      <c r="ACF39" s="36"/>
      <c r="ACG39" s="36"/>
      <c r="ACH39" s="36"/>
      <c r="ACI39" s="36"/>
      <c r="ACJ39" s="36"/>
      <c r="ACK39" s="36"/>
      <c r="ACL39" s="36"/>
      <c r="ACM39" s="36"/>
      <c r="ACN39" s="36"/>
      <c r="ACO39" s="36"/>
      <c r="ACP39" s="36"/>
      <c r="ACQ39" s="36"/>
      <c r="ACR39" s="36"/>
      <c r="ACS39" s="36"/>
      <c r="ACT39" s="36"/>
      <c r="ACU39" s="36"/>
      <c r="ACV39" s="36"/>
      <c r="ACW39" s="36"/>
      <c r="ACX39" s="36"/>
      <c r="ACY39" s="36"/>
      <c r="ACZ39" s="36"/>
      <c r="ADA39" s="36"/>
      <c r="ADB39" s="36"/>
      <c r="ADC39" s="36"/>
      <c r="ADD39" s="36"/>
      <c r="ADE39" s="36"/>
      <c r="ADF39" s="36"/>
      <c r="ADG39" s="36"/>
      <c r="ADH39" s="36"/>
      <c r="ADI39" s="36"/>
      <c r="ADJ39" s="36"/>
      <c r="ADK39" s="36"/>
      <c r="ADL39" s="36"/>
      <c r="ADM39" s="36"/>
      <c r="ADN39" s="36"/>
      <c r="ADO39" s="36"/>
      <c r="ADP39" s="36"/>
      <c r="ADQ39" s="36"/>
      <c r="ADR39" s="36"/>
      <c r="ADS39" s="36"/>
      <c r="ADT39" s="36"/>
      <c r="ADU39" s="36"/>
      <c r="ADV39" s="36"/>
      <c r="ADW39" s="36"/>
      <c r="ADX39" s="36"/>
      <c r="ADY39" s="36"/>
      <c r="ADZ39" s="36"/>
      <c r="AEA39" s="36"/>
      <c r="AEB39" s="36"/>
      <c r="AEC39" s="36"/>
      <c r="AED39" s="36"/>
      <c r="AEE39" s="36"/>
      <c r="AEF39" s="36"/>
      <c r="AEG39" s="36"/>
      <c r="AEH39" s="36"/>
      <c r="AEI39" s="36"/>
      <c r="AEJ39" s="36"/>
      <c r="AEK39" s="36"/>
      <c r="AEL39" s="36"/>
      <c r="AEM39" s="36"/>
      <c r="AEN39" s="36"/>
      <c r="AEO39" s="36"/>
      <c r="AEP39" s="36"/>
      <c r="AEQ39" s="36"/>
      <c r="AER39" s="36"/>
      <c r="AES39" s="36"/>
      <c r="AET39" s="36"/>
      <c r="AEU39" s="36"/>
      <c r="AEV39" s="36"/>
      <c r="AEW39" s="36"/>
      <c r="AEX39" s="36"/>
      <c r="AEY39" s="36"/>
      <c r="AEZ39" s="36"/>
      <c r="AFA39" s="36"/>
      <c r="AFB39" s="36"/>
      <c r="AFC39" s="36"/>
      <c r="AFD39" s="36"/>
      <c r="AFE39" s="36"/>
      <c r="AFF39" s="36"/>
      <c r="AFG39" s="36"/>
      <c r="AFH39" s="36"/>
      <c r="AFI39" s="36"/>
      <c r="AFJ39" s="36"/>
      <c r="AFK39" s="36"/>
      <c r="AFL39" s="36"/>
      <c r="AFM39" s="36"/>
      <c r="AFN39" s="36"/>
      <c r="AFO39" s="36"/>
      <c r="AFP39" s="36"/>
      <c r="AFQ39" s="36"/>
      <c r="AFR39" s="36"/>
      <c r="AFS39" s="36"/>
      <c r="AFT39" s="36"/>
      <c r="AFU39" s="36"/>
      <c r="AFV39" s="36"/>
      <c r="AFW39" s="36"/>
      <c r="AFX39" s="36"/>
      <c r="AFY39" s="36"/>
      <c r="AFZ39" s="36"/>
      <c r="AGA39" s="36"/>
      <c r="AGB39" s="36"/>
      <c r="AGC39" s="36"/>
      <c r="AGD39" s="36"/>
      <c r="AGE39" s="36"/>
      <c r="AGF39" s="36"/>
      <c r="AGG39" s="36"/>
      <c r="AGH39" s="36"/>
      <c r="AGI39" s="36"/>
      <c r="AGJ39" s="36"/>
      <c r="AGK39" s="36"/>
      <c r="AGL39" s="36"/>
      <c r="AGM39" s="36"/>
      <c r="AGN39" s="36"/>
      <c r="AGO39" s="36"/>
      <c r="AGP39" s="36"/>
      <c r="AGQ39" s="36"/>
      <c r="AGR39" s="36"/>
      <c r="AGS39" s="36"/>
      <c r="AGT39" s="36"/>
      <c r="AGU39" s="36"/>
      <c r="AGV39" s="36"/>
      <c r="AGW39" s="36"/>
      <c r="AGX39" s="36"/>
      <c r="AGY39" s="36"/>
      <c r="AGZ39" s="36"/>
      <c r="AHA39" s="36"/>
      <c r="AHB39" s="36"/>
      <c r="AHC39" s="36"/>
      <c r="AHD39" s="36"/>
      <c r="AHE39" s="36"/>
      <c r="AHF39" s="36"/>
      <c r="AHG39" s="36"/>
      <c r="AHH39" s="36"/>
      <c r="AHI39" s="36"/>
      <c r="AHJ39" s="36"/>
      <c r="AHK39" s="36"/>
      <c r="AHL39" s="36"/>
      <c r="AHM39" s="36"/>
      <c r="AHN39" s="36"/>
      <c r="AHO39" s="36"/>
      <c r="AHP39" s="36"/>
      <c r="AHQ39" s="36"/>
      <c r="AHR39" s="36"/>
      <c r="AHS39" s="36"/>
      <c r="AHT39" s="36"/>
      <c r="AHU39" s="36"/>
      <c r="AHV39" s="36"/>
      <c r="AHW39" s="36"/>
      <c r="AHX39" s="36"/>
      <c r="AHY39" s="36"/>
      <c r="AHZ39" s="36"/>
      <c r="AIA39" s="36"/>
      <c r="AIB39" s="36"/>
      <c r="AIC39" s="36"/>
      <c r="AID39" s="36"/>
      <c r="AIE39" s="36"/>
      <c r="AIF39" s="36"/>
      <c r="AIG39" s="36"/>
      <c r="AIH39" s="36"/>
      <c r="AII39" s="36"/>
      <c r="AIJ39" s="36"/>
    </row>
    <row r="40" spans="1:920" ht="13.5" customHeight="1" x14ac:dyDescent="0.3">
      <c r="A40" s="23">
        <v>0.15</v>
      </c>
      <c r="B40" s="23">
        <v>0.71</v>
      </c>
      <c r="C40" s="23" t="str">
        <f>IF(LEN(J40)=0,"",1+ABS((J40*A40)/LEN(J40))+A40)</f>
        <v/>
      </c>
      <c r="D40" s="23" t="str">
        <f>IF(LEN(K40)=0,"",1+ABS((K40*B40)/LEN(K40))+B40)</f>
        <v/>
      </c>
      <c r="E40" s="198" t="s">
        <v>388</v>
      </c>
      <c r="F40" s="115" t="s">
        <v>389</v>
      </c>
      <c r="G40" s="206"/>
      <c r="H40" s="98" t="s">
        <v>381</v>
      </c>
      <c r="I40" s="98">
        <v>317</v>
      </c>
      <c r="J40" s="203"/>
      <c r="K40" s="217"/>
    </row>
    <row r="41" spans="1:920" ht="13.5" customHeight="1" x14ac:dyDescent="0.3">
      <c r="A41" s="23">
        <v>0.16</v>
      </c>
      <c r="B41" s="23">
        <v>0.72</v>
      </c>
      <c r="C41" s="23">
        <f t="shared" ref="C41:D65" si="1">IF(LEN(J41)=0,"",1+ABS((J41*A41)/LEN(J41))+A41)</f>
        <v>530327.54</v>
      </c>
      <c r="D41" s="23">
        <f t="shared" si="1"/>
        <v>987807.67428571417</v>
      </c>
      <c r="E41" s="198" t="s">
        <v>390</v>
      </c>
      <c r="F41" s="115" t="s">
        <v>391</v>
      </c>
      <c r="G41" s="206"/>
      <c r="H41" s="98" t="s">
        <v>381</v>
      </c>
      <c r="I41" s="98">
        <v>318</v>
      </c>
      <c r="J41" s="203">
        <v>26516319</v>
      </c>
      <c r="K41" s="217">
        <v>9603669</v>
      </c>
    </row>
    <row r="42" spans="1:920" s="24" customFormat="1" ht="13.5" customHeight="1" x14ac:dyDescent="0.3">
      <c r="A42" s="23">
        <v>0.17</v>
      </c>
      <c r="B42" s="23">
        <v>0.73</v>
      </c>
      <c r="C42" s="23">
        <f t="shared" si="1"/>
        <v>46405.681428571428</v>
      </c>
      <c r="D42" s="23">
        <f t="shared" si="1"/>
        <v>304673.59142857138</v>
      </c>
      <c r="E42" s="37" t="s">
        <v>392</v>
      </c>
      <c r="F42" s="44" t="s">
        <v>393</v>
      </c>
      <c r="G42" s="218"/>
      <c r="H42" s="98" t="s">
        <v>381</v>
      </c>
      <c r="I42" s="98">
        <v>319</v>
      </c>
      <c r="J42" s="203">
        <v>1910774</v>
      </c>
      <c r="K42" s="217">
        <v>2921511</v>
      </c>
    </row>
    <row r="43" spans="1:920" s="24" customFormat="1" ht="13.5" customHeight="1" x14ac:dyDescent="0.3">
      <c r="A43" s="23">
        <v>0.18</v>
      </c>
      <c r="B43" s="23">
        <v>0.74</v>
      </c>
      <c r="C43" s="23">
        <f t="shared" si="1"/>
        <v>5671765.9799999995</v>
      </c>
      <c r="D43" s="23">
        <f t="shared" si="1"/>
        <v>8346386.1777777774</v>
      </c>
      <c r="E43" s="37" t="s">
        <v>394</v>
      </c>
      <c r="F43" s="44" t="s">
        <v>395</v>
      </c>
      <c r="G43" s="218"/>
      <c r="H43" s="98" t="s">
        <v>381</v>
      </c>
      <c r="I43" s="98">
        <v>320</v>
      </c>
      <c r="J43" s="203">
        <v>283588240</v>
      </c>
      <c r="K43" s="217">
        <v>101510081</v>
      </c>
    </row>
    <row r="44" spans="1:920" s="24" customFormat="1" ht="13.5" customHeight="1" x14ac:dyDescent="0.3">
      <c r="A44" s="23">
        <v>0.19</v>
      </c>
      <c r="B44" s="23">
        <v>0.75</v>
      </c>
      <c r="C44" s="23" t="str">
        <f t="shared" si="1"/>
        <v/>
      </c>
      <c r="D44" s="23" t="str">
        <f t="shared" si="1"/>
        <v/>
      </c>
      <c r="E44" s="37" t="s">
        <v>396</v>
      </c>
      <c r="F44" s="44" t="s">
        <v>397</v>
      </c>
      <c r="G44" s="218"/>
      <c r="H44" s="98" t="s">
        <v>381</v>
      </c>
      <c r="I44" s="98">
        <v>321</v>
      </c>
      <c r="J44" s="203"/>
      <c r="K44" s="217"/>
    </row>
    <row r="45" spans="1:920" s="24" customFormat="1" ht="13.5" customHeight="1" x14ac:dyDescent="0.3">
      <c r="A45" s="23">
        <v>0.2</v>
      </c>
      <c r="B45" s="23">
        <v>0.76</v>
      </c>
      <c r="C45" s="23" t="str">
        <f t="shared" si="1"/>
        <v/>
      </c>
      <c r="D45" s="23" t="str">
        <f t="shared" si="1"/>
        <v/>
      </c>
      <c r="E45" s="37" t="s">
        <v>398</v>
      </c>
      <c r="F45" s="44" t="s">
        <v>399</v>
      </c>
      <c r="G45" s="218"/>
      <c r="H45" s="98" t="s">
        <v>381</v>
      </c>
      <c r="I45" s="98">
        <v>322</v>
      </c>
      <c r="J45" s="203"/>
      <c r="K45" s="217"/>
    </row>
    <row r="46" spans="1:920" s="24" customFormat="1" ht="13.5" customHeight="1" x14ac:dyDescent="0.3">
      <c r="A46" s="23">
        <v>0.21</v>
      </c>
      <c r="B46" s="23">
        <v>0.77</v>
      </c>
      <c r="C46" s="23">
        <f t="shared" si="1"/>
        <v>2124253.9524999997</v>
      </c>
      <c r="D46" s="23">
        <f t="shared" si="1"/>
        <v>2254986.04</v>
      </c>
      <c r="E46" s="37" t="s">
        <v>400</v>
      </c>
      <c r="F46" s="44" t="s">
        <v>401</v>
      </c>
      <c r="G46" s="218"/>
      <c r="H46" s="98" t="s">
        <v>381</v>
      </c>
      <c r="I46" s="98">
        <v>323</v>
      </c>
      <c r="J46" s="203">
        <v>80923914</v>
      </c>
      <c r="K46" s="217">
        <v>23428408</v>
      </c>
    </row>
    <row r="47" spans="1:920" s="24" customFormat="1" ht="13.5" customHeight="1" x14ac:dyDescent="0.3">
      <c r="A47" s="23">
        <v>0.22</v>
      </c>
      <c r="B47" s="23">
        <v>0.78</v>
      </c>
      <c r="C47" s="23">
        <f t="shared" si="1"/>
        <v>2322071.666666667</v>
      </c>
      <c r="D47" s="23">
        <f t="shared" si="1"/>
        <v>5335397.82</v>
      </c>
      <c r="E47" s="52" t="s">
        <v>95</v>
      </c>
      <c r="F47" s="38" t="s">
        <v>402</v>
      </c>
      <c r="G47" s="219"/>
      <c r="H47" s="30" t="s">
        <v>381</v>
      </c>
      <c r="I47" s="30">
        <v>324</v>
      </c>
      <c r="J47" s="117">
        <f>IFERROR(IF(AND(J31:J34,J40:J46)="","",SUM(J31:J34,J40:J46)),"")</f>
        <v>-94993791</v>
      </c>
      <c r="K47" s="220">
        <f>IFERROR(IF(AND(K31:K34,K40:K46)="","",SUM(K31:K34,K40:K46)),"")</f>
        <v>-61562262</v>
      </c>
    </row>
    <row r="48" spans="1:920" s="24" customFormat="1" ht="13.5" customHeight="1" x14ac:dyDescent="0.3">
      <c r="A48" s="23"/>
      <c r="B48" s="23"/>
      <c r="C48" s="23" t="str">
        <f t="shared" si="1"/>
        <v/>
      </c>
      <c r="D48" s="23" t="str">
        <f t="shared" si="1"/>
        <v/>
      </c>
      <c r="E48" s="52" t="s">
        <v>16</v>
      </c>
      <c r="F48" s="38" t="s">
        <v>403</v>
      </c>
      <c r="G48" s="219"/>
      <c r="H48" s="29"/>
      <c r="I48" s="30"/>
      <c r="J48" s="117"/>
      <c r="K48" s="220"/>
    </row>
    <row r="49" spans="1:11" s="24" customFormat="1" ht="13.5" customHeight="1" x14ac:dyDescent="0.3">
      <c r="A49" s="23">
        <v>0.23</v>
      </c>
      <c r="B49" s="23">
        <v>0.79</v>
      </c>
      <c r="C49" s="23" t="str">
        <f t="shared" si="1"/>
        <v/>
      </c>
      <c r="D49" s="23" t="str">
        <f t="shared" si="1"/>
        <v/>
      </c>
      <c r="E49" s="37" t="s">
        <v>19</v>
      </c>
      <c r="F49" s="44" t="s">
        <v>404</v>
      </c>
      <c r="G49" s="218"/>
      <c r="H49" s="39" t="s">
        <v>359</v>
      </c>
      <c r="I49" s="98">
        <v>325</v>
      </c>
      <c r="J49" s="203"/>
      <c r="K49" s="217"/>
    </row>
    <row r="50" spans="1:11" s="24" customFormat="1" ht="13.5" customHeight="1" x14ac:dyDescent="0.3">
      <c r="A50" s="23">
        <v>0.24</v>
      </c>
      <c r="B50" s="23">
        <v>0.8</v>
      </c>
      <c r="C50" s="23" t="str">
        <f t="shared" si="1"/>
        <v/>
      </c>
      <c r="D50" s="23" t="str">
        <f t="shared" si="1"/>
        <v/>
      </c>
      <c r="E50" s="37" t="s">
        <v>22</v>
      </c>
      <c r="F50" s="44" t="s">
        <v>405</v>
      </c>
      <c r="G50" s="218"/>
      <c r="H50" s="39" t="s">
        <v>357</v>
      </c>
      <c r="I50" s="98">
        <v>326</v>
      </c>
      <c r="J50" s="203"/>
      <c r="K50" s="217"/>
    </row>
    <row r="51" spans="1:11" s="24" customFormat="1" ht="13.5" customHeight="1" x14ac:dyDescent="0.3">
      <c r="A51" s="23">
        <v>0.25</v>
      </c>
      <c r="B51" s="23">
        <v>0.81</v>
      </c>
      <c r="C51" s="23" t="str">
        <f t="shared" si="1"/>
        <v/>
      </c>
      <c r="D51" s="23" t="str">
        <f t="shared" si="1"/>
        <v/>
      </c>
      <c r="E51" s="37" t="s">
        <v>25</v>
      </c>
      <c r="F51" s="44" t="s">
        <v>406</v>
      </c>
      <c r="G51" s="218"/>
      <c r="H51" s="39" t="s">
        <v>359</v>
      </c>
      <c r="I51" s="98">
        <v>327</v>
      </c>
      <c r="J51" s="203"/>
      <c r="K51" s="217"/>
    </row>
    <row r="52" spans="1:11" s="24" customFormat="1" ht="12.75" customHeight="1" x14ac:dyDescent="0.3">
      <c r="A52" s="23">
        <v>0.26</v>
      </c>
      <c r="B52" s="23">
        <v>0.82</v>
      </c>
      <c r="C52" s="23">
        <f t="shared" si="1"/>
        <v>4110029.837777778</v>
      </c>
      <c r="D52" s="23">
        <f t="shared" si="1"/>
        <v>9168183.8149999995</v>
      </c>
      <c r="E52" s="37" t="s">
        <v>115</v>
      </c>
      <c r="F52" s="44" t="s">
        <v>407</v>
      </c>
      <c r="G52" s="218"/>
      <c r="H52" s="39" t="s">
        <v>357</v>
      </c>
      <c r="I52" s="98">
        <v>328</v>
      </c>
      <c r="J52" s="203">
        <v>142270220</v>
      </c>
      <c r="K52" s="217">
        <v>89445678</v>
      </c>
    </row>
    <row r="53" spans="1:11" s="24" customFormat="1" ht="13.5" customHeight="1" x14ac:dyDescent="0.3">
      <c r="A53" s="23">
        <v>0.27</v>
      </c>
      <c r="B53" s="23">
        <v>0.83</v>
      </c>
      <c r="C53" s="23">
        <f t="shared" si="1"/>
        <v>10040978.863</v>
      </c>
      <c r="D53" s="23">
        <f t="shared" si="1"/>
        <v>16507688.483000001</v>
      </c>
      <c r="E53" s="37" t="s">
        <v>118</v>
      </c>
      <c r="F53" s="44" t="s">
        <v>408</v>
      </c>
      <c r="G53" s="218"/>
      <c r="H53" s="39" t="s">
        <v>359</v>
      </c>
      <c r="I53" s="98">
        <v>329</v>
      </c>
      <c r="J53" s="203">
        <v>-371888059</v>
      </c>
      <c r="K53" s="217">
        <v>-198887791</v>
      </c>
    </row>
    <row r="54" spans="1:11" s="24" customFormat="1" ht="13.5" customHeight="1" x14ac:dyDescent="0.3">
      <c r="A54" s="23">
        <v>0.28000000000000003</v>
      </c>
      <c r="B54" s="23">
        <v>0.84</v>
      </c>
      <c r="C54" s="23" t="str">
        <f t="shared" si="1"/>
        <v/>
      </c>
      <c r="D54" s="23" t="str">
        <f t="shared" si="1"/>
        <v/>
      </c>
      <c r="E54" s="37" t="s">
        <v>409</v>
      </c>
      <c r="F54" s="44" t="s">
        <v>410</v>
      </c>
      <c r="G54" s="218"/>
      <c r="H54" s="39" t="s">
        <v>357</v>
      </c>
      <c r="I54" s="98">
        <v>330</v>
      </c>
      <c r="J54" s="203"/>
      <c r="K54" s="217"/>
    </row>
    <row r="55" spans="1:11" s="24" customFormat="1" ht="13.5" customHeight="1" x14ac:dyDescent="0.3">
      <c r="A55" s="23">
        <v>0.28999999999999998</v>
      </c>
      <c r="B55" s="23">
        <v>0.85</v>
      </c>
      <c r="C55" s="23">
        <f t="shared" si="1"/>
        <v>24770.438571428571</v>
      </c>
      <c r="D55" s="23">
        <f t="shared" si="1"/>
        <v>137631.83124999999</v>
      </c>
      <c r="E55" s="37" t="s">
        <v>411</v>
      </c>
      <c r="F55" s="44" t="s">
        <v>412</v>
      </c>
      <c r="G55" s="218"/>
      <c r="H55" s="39" t="s">
        <v>359</v>
      </c>
      <c r="I55" s="98">
        <v>331</v>
      </c>
      <c r="J55" s="203">
        <v>-597876</v>
      </c>
      <c r="K55" s="217">
        <v>-1295341</v>
      </c>
    </row>
    <row r="56" spans="1:11" s="24" customFormat="1" ht="13.5" customHeight="1" x14ac:dyDescent="0.3">
      <c r="A56" s="23">
        <v>0.3</v>
      </c>
      <c r="B56" s="23">
        <v>0.86</v>
      </c>
      <c r="C56" s="23">
        <f t="shared" si="1"/>
        <v>50293.08571428572</v>
      </c>
      <c r="D56" s="23">
        <f t="shared" si="1"/>
        <v>326451.51749999996</v>
      </c>
      <c r="E56" s="37" t="s">
        <v>413</v>
      </c>
      <c r="F56" s="44" t="s">
        <v>414</v>
      </c>
      <c r="G56" s="218"/>
      <c r="H56" s="39" t="s">
        <v>357</v>
      </c>
      <c r="I56" s="98">
        <v>332</v>
      </c>
      <c r="J56" s="203">
        <v>1173475</v>
      </c>
      <c r="K56" s="217">
        <v>-3036741</v>
      </c>
    </row>
    <row r="57" spans="1:11" s="24" customFormat="1" ht="13.5" customHeight="1" x14ac:dyDescent="0.3">
      <c r="A57" s="23">
        <v>0.31</v>
      </c>
      <c r="B57" s="23">
        <v>0.87</v>
      </c>
      <c r="C57" s="23" t="str">
        <f t="shared" si="1"/>
        <v/>
      </c>
      <c r="D57" s="23" t="str">
        <f t="shared" si="1"/>
        <v/>
      </c>
      <c r="E57" s="37" t="s">
        <v>415</v>
      </c>
      <c r="F57" s="44" t="s">
        <v>416</v>
      </c>
      <c r="G57" s="218"/>
      <c r="H57" s="39" t="s">
        <v>359</v>
      </c>
      <c r="I57" s="98">
        <v>333</v>
      </c>
      <c r="J57" s="203"/>
      <c r="K57" s="217"/>
    </row>
    <row r="58" spans="1:11" s="24" customFormat="1" ht="13.5" customHeight="1" x14ac:dyDescent="0.3">
      <c r="A58" s="23">
        <v>0.32</v>
      </c>
      <c r="B58" s="23">
        <v>0.88</v>
      </c>
      <c r="C58" s="23" t="str">
        <f t="shared" si="1"/>
        <v/>
      </c>
      <c r="D58" s="23" t="str">
        <f t="shared" si="1"/>
        <v/>
      </c>
      <c r="E58" s="37" t="s">
        <v>417</v>
      </c>
      <c r="F58" s="44" t="s">
        <v>418</v>
      </c>
      <c r="G58" s="218"/>
      <c r="H58" s="39" t="s">
        <v>357</v>
      </c>
      <c r="I58" s="98">
        <v>334</v>
      </c>
      <c r="J58" s="203"/>
      <c r="K58" s="217"/>
    </row>
    <row r="59" spans="1:11" s="24" customFormat="1" ht="13.5" customHeight="1" x14ac:dyDescent="0.3">
      <c r="A59" s="23">
        <v>0.33</v>
      </c>
      <c r="B59" s="23">
        <v>0.89</v>
      </c>
      <c r="C59" s="23">
        <f t="shared" si="1"/>
        <v>5677.2357142857145</v>
      </c>
      <c r="D59" s="23">
        <f t="shared" si="1"/>
        <v>46660.521428571425</v>
      </c>
      <c r="E59" s="37" t="s">
        <v>419</v>
      </c>
      <c r="F59" s="44" t="s">
        <v>420</v>
      </c>
      <c r="G59" s="218"/>
      <c r="H59" s="39" t="s">
        <v>359</v>
      </c>
      <c r="I59" s="98">
        <v>335</v>
      </c>
      <c r="J59" s="203">
        <v>-120398</v>
      </c>
      <c r="K59" s="217">
        <v>-366978</v>
      </c>
    </row>
    <row r="60" spans="1:11" s="24" customFormat="1" ht="13.5" customHeight="1" x14ac:dyDescent="0.3">
      <c r="A60" s="23">
        <v>0.34</v>
      </c>
      <c r="B60" s="23">
        <v>0.9</v>
      </c>
      <c r="C60" s="23" t="str">
        <f t="shared" si="1"/>
        <v/>
      </c>
      <c r="D60" s="23" t="str">
        <f t="shared" si="1"/>
        <v/>
      </c>
      <c r="E60" s="37" t="s">
        <v>421</v>
      </c>
      <c r="F60" s="44" t="s">
        <v>422</v>
      </c>
      <c r="G60" s="218"/>
      <c r="H60" s="39" t="s">
        <v>357</v>
      </c>
      <c r="I60" s="98">
        <v>336</v>
      </c>
      <c r="J60" s="203"/>
      <c r="K60" s="217"/>
    </row>
    <row r="61" spans="1:11" s="24" customFormat="1" ht="13.5" customHeight="1" x14ac:dyDescent="0.3">
      <c r="A61" s="23">
        <v>0.35</v>
      </c>
      <c r="B61" s="23">
        <v>0.91</v>
      </c>
      <c r="C61" s="23" t="str">
        <f t="shared" si="1"/>
        <v/>
      </c>
      <c r="D61" s="23" t="str">
        <f t="shared" si="1"/>
        <v/>
      </c>
      <c r="E61" s="37" t="s">
        <v>423</v>
      </c>
      <c r="F61" s="44" t="s">
        <v>424</v>
      </c>
      <c r="G61" s="218"/>
      <c r="H61" s="39" t="s">
        <v>359</v>
      </c>
      <c r="I61" s="98">
        <v>337</v>
      </c>
      <c r="J61" s="203"/>
      <c r="K61" s="217"/>
    </row>
    <row r="62" spans="1:11" s="24" customFormat="1" ht="13.5" customHeight="1" x14ac:dyDescent="0.3">
      <c r="A62" s="23">
        <v>0.36</v>
      </c>
      <c r="B62" s="23">
        <v>0.92</v>
      </c>
      <c r="C62" s="23" t="str">
        <f t="shared" si="1"/>
        <v/>
      </c>
      <c r="D62" s="23" t="str">
        <f t="shared" si="1"/>
        <v/>
      </c>
      <c r="E62" s="37" t="s">
        <v>425</v>
      </c>
      <c r="F62" s="44" t="s">
        <v>426</v>
      </c>
      <c r="G62" s="218"/>
      <c r="H62" s="39" t="s">
        <v>357</v>
      </c>
      <c r="I62" s="98">
        <v>338</v>
      </c>
      <c r="J62" s="203"/>
      <c r="K62" s="217"/>
    </row>
    <row r="63" spans="1:11" s="24" customFormat="1" ht="13.5" customHeight="1" x14ac:dyDescent="0.3">
      <c r="A63" s="23">
        <v>0.37</v>
      </c>
      <c r="B63" s="23">
        <v>0.93</v>
      </c>
      <c r="C63" s="23" t="str">
        <f t="shared" si="1"/>
        <v/>
      </c>
      <c r="D63" s="23" t="str">
        <f t="shared" si="1"/>
        <v/>
      </c>
      <c r="E63" s="37" t="s">
        <v>427</v>
      </c>
      <c r="F63" s="44" t="s">
        <v>428</v>
      </c>
      <c r="G63" s="218"/>
      <c r="H63" s="39" t="s">
        <v>359</v>
      </c>
      <c r="I63" s="98">
        <v>339</v>
      </c>
      <c r="J63" s="203"/>
      <c r="K63" s="217"/>
    </row>
    <row r="64" spans="1:11" s="24" customFormat="1" ht="13.5" customHeight="1" x14ac:dyDescent="0.3">
      <c r="A64" s="23">
        <v>0.38</v>
      </c>
      <c r="B64" s="23">
        <v>0.94</v>
      </c>
      <c r="C64" s="23" t="str">
        <f t="shared" si="1"/>
        <v/>
      </c>
      <c r="D64" s="23" t="str">
        <f t="shared" si="1"/>
        <v/>
      </c>
      <c r="E64" s="37" t="s">
        <v>429</v>
      </c>
      <c r="F64" s="44" t="s">
        <v>430</v>
      </c>
      <c r="G64" s="39"/>
      <c r="H64" s="39" t="s">
        <v>357</v>
      </c>
      <c r="I64" s="98">
        <v>340</v>
      </c>
      <c r="J64" s="203"/>
      <c r="K64" s="217"/>
    </row>
    <row r="65" spans="1:920" s="24" customFormat="1" ht="13.5" customHeight="1" x14ac:dyDescent="0.3">
      <c r="A65" s="23">
        <v>0.39</v>
      </c>
      <c r="B65" s="23">
        <v>0.95</v>
      </c>
      <c r="C65" s="23" t="str">
        <f t="shared" si="1"/>
        <v/>
      </c>
      <c r="D65" s="23" t="str">
        <f t="shared" si="1"/>
        <v/>
      </c>
      <c r="E65" s="221" t="s">
        <v>431</v>
      </c>
      <c r="F65" s="44" t="s">
        <v>432</v>
      </c>
      <c r="G65" s="39"/>
      <c r="H65" s="39" t="s">
        <v>359</v>
      </c>
      <c r="I65" s="98">
        <v>341</v>
      </c>
      <c r="J65" s="203"/>
      <c r="K65" s="217"/>
    </row>
    <row r="66" spans="1:920" s="24" customFormat="1" ht="13.5" customHeight="1" x14ac:dyDescent="0.3">
      <c r="A66" s="23">
        <v>0.4</v>
      </c>
      <c r="B66" s="23">
        <v>0.96</v>
      </c>
      <c r="C66" s="23" t="str">
        <f>IF(LEN(J66)=0,"",1+ABS((J66*A66)/LEN(J66))+A66)</f>
        <v/>
      </c>
      <c r="D66" s="23" t="str">
        <f>IF(LEN(K66)=0,"",1+ABS((K66*B66)/LEN(K66))+B66)</f>
        <v/>
      </c>
      <c r="E66" s="37" t="s">
        <v>433</v>
      </c>
      <c r="F66" s="44" t="s">
        <v>434</v>
      </c>
      <c r="G66" s="218"/>
      <c r="H66" s="39" t="s">
        <v>357</v>
      </c>
      <c r="I66" s="98">
        <v>342</v>
      </c>
      <c r="J66" s="203"/>
      <c r="K66" s="217"/>
    </row>
    <row r="67" spans="1:920" s="24" customFormat="1" ht="13.5" customHeight="1" x14ac:dyDescent="0.3">
      <c r="A67" s="23">
        <v>0.41</v>
      </c>
      <c r="B67" s="23">
        <v>0.97</v>
      </c>
      <c r="C67" s="23" t="str">
        <f t="shared" ref="C67:D75" si="2">IF(LEN(J67)=0,"",1+ABS((J67*A67)/LEN(J67))+A67)</f>
        <v/>
      </c>
      <c r="D67" s="23" t="str">
        <f t="shared" si="2"/>
        <v/>
      </c>
      <c r="E67" s="37" t="s">
        <v>435</v>
      </c>
      <c r="F67" s="44" t="s">
        <v>436</v>
      </c>
      <c r="G67" s="218"/>
      <c r="H67" s="39" t="s">
        <v>357</v>
      </c>
      <c r="I67" s="98">
        <v>343</v>
      </c>
      <c r="J67" s="203"/>
      <c r="K67" s="217"/>
    </row>
    <row r="68" spans="1:920" s="24" customFormat="1" ht="13.5" customHeight="1" x14ac:dyDescent="0.3">
      <c r="A68" s="23">
        <v>0.42</v>
      </c>
      <c r="B68" s="23">
        <v>0.98</v>
      </c>
      <c r="C68" s="23" t="str">
        <f t="shared" si="2"/>
        <v/>
      </c>
      <c r="D68" s="23" t="str">
        <f t="shared" si="2"/>
        <v/>
      </c>
      <c r="E68" s="37" t="s">
        <v>437</v>
      </c>
      <c r="F68" s="44" t="s">
        <v>438</v>
      </c>
      <c r="G68" s="218"/>
      <c r="H68" s="39" t="s">
        <v>357</v>
      </c>
      <c r="I68" s="98">
        <v>344</v>
      </c>
      <c r="J68" s="203"/>
      <c r="K68" s="217"/>
    </row>
    <row r="69" spans="1:920" s="24" customFormat="1" ht="13.5" customHeight="1" x14ac:dyDescent="0.3">
      <c r="A69" s="23">
        <v>0.43</v>
      </c>
      <c r="B69" s="23">
        <v>0.99</v>
      </c>
      <c r="C69" s="23" t="str">
        <f t="shared" si="2"/>
        <v/>
      </c>
      <c r="D69" s="23" t="str">
        <f t="shared" si="2"/>
        <v/>
      </c>
      <c r="E69" s="37" t="s">
        <v>439</v>
      </c>
      <c r="F69" s="44" t="s">
        <v>440</v>
      </c>
      <c r="G69" s="218"/>
      <c r="H69" s="39" t="s">
        <v>359</v>
      </c>
      <c r="I69" s="98">
        <v>345</v>
      </c>
      <c r="J69" s="203"/>
      <c r="K69" s="217"/>
    </row>
    <row r="70" spans="1:920" s="24" customFormat="1" ht="13.5" customHeight="1" x14ac:dyDescent="0.3">
      <c r="A70" s="23">
        <v>0.44</v>
      </c>
      <c r="B70" s="23">
        <v>1</v>
      </c>
      <c r="C70" s="23">
        <f t="shared" si="2"/>
        <v>10083157.512</v>
      </c>
      <c r="D70" s="23">
        <f t="shared" si="2"/>
        <v>11414119.300000001</v>
      </c>
      <c r="E70" s="52" t="s">
        <v>441</v>
      </c>
      <c r="F70" s="38" t="s">
        <v>442</v>
      </c>
      <c r="G70" s="219"/>
      <c r="H70" s="29" t="s">
        <v>443</v>
      </c>
      <c r="I70" s="30">
        <v>346</v>
      </c>
      <c r="J70" s="117">
        <f t="array" ref="J70">IF(AND(ISBLANK(J49:J69)),"",SUM(J49:J69))</f>
        <v>-229162638</v>
      </c>
      <c r="K70" s="220">
        <f t="array" ref="K70">IF(AND(ISBLANK(K49:K69)),"",SUM(K49:K69))</f>
        <v>-114141173</v>
      </c>
    </row>
    <row r="71" spans="1:920" s="24" customFormat="1" ht="13.5" customHeight="1" x14ac:dyDescent="0.3">
      <c r="A71" s="23"/>
      <c r="B71" s="23"/>
      <c r="C71" s="23" t="str">
        <f t="shared" si="2"/>
        <v/>
      </c>
      <c r="D71" s="23" t="str">
        <f t="shared" si="2"/>
        <v/>
      </c>
      <c r="E71" s="52" t="s">
        <v>28</v>
      </c>
      <c r="F71" s="38" t="s">
        <v>444</v>
      </c>
      <c r="G71" s="219"/>
      <c r="H71" s="29"/>
      <c r="I71" s="29"/>
      <c r="J71" s="117"/>
      <c r="K71" s="220"/>
    </row>
    <row r="72" spans="1:920" s="24" customFormat="1" ht="13.5" customHeight="1" x14ac:dyDescent="0.3">
      <c r="A72" s="23">
        <v>0.45</v>
      </c>
      <c r="B72" s="23">
        <v>1.01</v>
      </c>
      <c r="C72" s="23" t="str">
        <f t="shared" si="2"/>
        <v/>
      </c>
      <c r="D72" s="23" t="str">
        <f t="shared" si="2"/>
        <v/>
      </c>
      <c r="E72" s="37" t="s">
        <v>31</v>
      </c>
      <c r="F72" s="44" t="s">
        <v>445</v>
      </c>
      <c r="G72" s="218"/>
      <c r="H72" s="39" t="s">
        <v>357</v>
      </c>
      <c r="I72" s="39">
        <v>347</v>
      </c>
      <c r="J72" s="203"/>
      <c r="K72" s="217"/>
    </row>
    <row r="73" spans="1:920" s="24" customFormat="1" ht="13.5" customHeight="1" x14ac:dyDescent="0.3">
      <c r="A73" s="23">
        <v>0.46</v>
      </c>
      <c r="B73" s="23">
        <v>1.02</v>
      </c>
      <c r="C73" s="23" t="str">
        <f t="shared" si="2"/>
        <v/>
      </c>
      <c r="D73" s="23" t="str">
        <f t="shared" si="2"/>
        <v/>
      </c>
      <c r="E73" s="37" t="s">
        <v>34</v>
      </c>
      <c r="F73" s="44" t="s">
        <v>446</v>
      </c>
      <c r="G73" s="218"/>
      <c r="H73" s="39" t="s">
        <v>357</v>
      </c>
      <c r="I73" s="39">
        <v>348</v>
      </c>
      <c r="J73" s="203"/>
      <c r="K73" s="217"/>
    </row>
    <row r="74" spans="1:920" s="24" customFormat="1" ht="13.5" customHeight="1" x14ac:dyDescent="0.3">
      <c r="A74" s="23">
        <v>0.47</v>
      </c>
      <c r="B74" s="23">
        <v>1.03</v>
      </c>
      <c r="C74" s="23" t="str">
        <f t="shared" si="2"/>
        <v/>
      </c>
      <c r="D74" s="23" t="str">
        <f t="shared" si="2"/>
        <v/>
      </c>
      <c r="E74" s="37" t="s">
        <v>157</v>
      </c>
      <c r="F74" s="44" t="s">
        <v>447</v>
      </c>
      <c r="G74" s="218"/>
      <c r="H74" s="39" t="s">
        <v>359</v>
      </c>
      <c r="I74" s="39">
        <v>349</v>
      </c>
      <c r="J74" s="203"/>
      <c r="K74" s="217"/>
    </row>
    <row r="75" spans="1:920" s="24" customFormat="1" ht="13.5" customHeight="1" x14ac:dyDescent="0.3">
      <c r="A75" s="23">
        <v>0.48</v>
      </c>
      <c r="B75" s="23">
        <v>1.04</v>
      </c>
      <c r="C75" s="23" t="str">
        <f t="shared" si="2"/>
        <v/>
      </c>
      <c r="D75" s="23" t="str">
        <f t="shared" si="2"/>
        <v/>
      </c>
      <c r="E75" s="37" t="s">
        <v>448</v>
      </c>
      <c r="F75" s="44" t="s">
        <v>449</v>
      </c>
      <c r="G75" s="218"/>
      <c r="H75" s="39" t="s">
        <v>357</v>
      </c>
      <c r="I75" s="39">
        <v>350</v>
      </c>
      <c r="J75" s="203"/>
      <c r="K75" s="217"/>
    </row>
    <row r="76" spans="1:920" ht="7.5" customHeight="1" x14ac:dyDescent="0.3">
      <c r="E76" s="207"/>
      <c r="F76" s="208"/>
      <c r="G76" s="208"/>
      <c r="H76" s="209"/>
      <c r="I76" s="210"/>
      <c r="J76" s="211"/>
      <c r="K76" s="212"/>
    </row>
    <row r="77" spans="1:920" s="5" customFormat="1" ht="12.75" customHeight="1" x14ac:dyDescent="0.25">
      <c r="A77" s="1"/>
      <c r="B77" s="1"/>
      <c r="C77" s="1"/>
      <c r="D77" s="1"/>
      <c r="E77" s="215"/>
      <c r="F77" s="2"/>
      <c r="H77" s="213"/>
      <c r="I77" s="2"/>
      <c r="J77" s="3"/>
      <c r="K77" s="216" t="s">
        <v>142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</row>
    <row r="78" spans="1:920" ht="30.75" customHeight="1" x14ac:dyDescent="0.3">
      <c r="E78" s="27" t="s">
        <v>6</v>
      </c>
      <c r="F78" s="28" t="s">
        <v>7</v>
      </c>
      <c r="G78" s="28" t="s">
        <v>8</v>
      </c>
      <c r="H78" s="29" t="s">
        <v>450</v>
      </c>
      <c r="I78" s="29" t="s">
        <v>9</v>
      </c>
      <c r="J78" s="29" t="str">
        <f>J15</f>
        <v>Od 01.01. do 30.06.
tekuće godine</v>
      </c>
      <c r="K78" s="29" t="str">
        <f>K15</f>
        <v>Od 01.01. do 30.06.
prethodne godine</v>
      </c>
    </row>
    <row r="79" spans="1:920" s="31" customFormat="1" ht="12.75" customHeight="1" x14ac:dyDescent="0.3">
      <c r="A79" s="32"/>
      <c r="B79" s="32"/>
      <c r="C79" s="32"/>
      <c r="D79" s="32"/>
      <c r="E79" s="52">
        <v>1</v>
      </c>
      <c r="F79" s="28">
        <v>2</v>
      </c>
      <c r="G79" s="28">
        <v>3</v>
      </c>
      <c r="H79" s="28">
        <v>4</v>
      </c>
      <c r="I79" s="29">
        <v>5</v>
      </c>
      <c r="J79" s="29">
        <v>6</v>
      </c>
      <c r="K79" s="29">
        <v>7</v>
      </c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  <c r="JC79" s="36"/>
      <c r="JD79" s="36"/>
      <c r="JE79" s="36"/>
      <c r="JF79" s="36"/>
      <c r="JG79" s="36"/>
      <c r="JH79" s="36"/>
      <c r="JI79" s="36"/>
      <c r="JJ79" s="36"/>
      <c r="JK79" s="36"/>
      <c r="JL79" s="36"/>
      <c r="JM79" s="36"/>
      <c r="JN79" s="36"/>
      <c r="JO79" s="36"/>
      <c r="JP79" s="36"/>
      <c r="JQ79" s="36"/>
      <c r="JR79" s="36"/>
      <c r="JS79" s="36"/>
      <c r="JT79" s="36"/>
      <c r="JU79" s="36"/>
      <c r="JV79" s="36"/>
      <c r="JW79" s="36"/>
      <c r="JX79" s="36"/>
      <c r="JY79" s="36"/>
      <c r="JZ79" s="36"/>
      <c r="KA79" s="36"/>
      <c r="KB79" s="36"/>
      <c r="KC79" s="36"/>
      <c r="KD79" s="36"/>
      <c r="KE79" s="36"/>
      <c r="KF79" s="36"/>
      <c r="KG79" s="36"/>
      <c r="KH79" s="36"/>
      <c r="KI79" s="36"/>
      <c r="KJ79" s="36"/>
      <c r="KK79" s="36"/>
      <c r="KL79" s="36"/>
      <c r="KM79" s="36"/>
      <c r="KN79" s="36"/>
      <c r="KO79" s="36"/>
      <c r="KP79" s="36"/>
      <c r="KQ79" s="36"/>
      <c r="KR79" s="36"/>
      <c r="KS79" s="36"/>
      <c r="KT79" s="36"/>
      <c r="KU79" s="36"/>
      <c r="KV79" s="36"/>
      <c r="KW79" s="36"/>
      <c r="KX79" s="36"/>
      <c r="KY79" s="36"/>
      <c r="KZ79" s="36"/>
      <c r="LA79" s="36"/>
      <c r="LB79" s="36"/>
      <c r="LC79" s="36"/>
      <c r="LD79" s="36"/>
      <c r="LE79" s="36"/>
      <c r="LF79" s="36"/>
      <c r="LG79" s="36"/>
      <c r="LH79" s="36"/>
      <c r="LI79" s="36"/>
      <c r="LJ79" s="36"/>
      <c r="LK79" s="36"/>
      <c r="LL79" s="36"/>
      <c r="LM79" s="36"/>
      <c r="LN79" s="36"/>
      <c r="LO79" s="36"/>
      <c r="LP79" s="36"/>
      <c r="LQ79" s="36"/>
      <c r="LR79" s="36"/>
      <c r="LS79" s="36"/>
      <c r="LT79" s="36"/>
      <c r="LU79" s="36"/>
      <c r="LV79" s="36"/>
      <c r="LW79" s="36"/>
      <c r="LX79" s="36"/>
      <c r="LY79" s="36"/>
      <c r="LZ79" s="36"/>
      <c r="MA79" s="36"/>
      <c r="MB79" s="36"/>
      <c r="MC79" s="36"/>
      <c r="MD79" s="36"/>
      <c r="ME79" s="36"/>
      <c r="MF79" s="36"/>
      <c r="MG79" s="36"/>
      <c r="MH79" s="36"/>
      <c r="MI79" s="36"/>
      <c r="MJ79" s="36"/>
      <c r="MK79" s="36"/>
      <c r="ML79" s="36"/>
      <c r="MM79" s="36"/>
      <c r="MN79" s="36"/>
      <c r="MO79" s="36"/>
      <c r="MP79" s="36"/>
      <c r="MQ79" s="36"/>
      <c r="MR79" s="36"/>
      <c r="MS79" s="36"/>
      <c r="MT79" s="36"/>
      <c r="MU79" s="36"/>
      <c r="MV79" s="36"/>
      <c r="MW79" s="36"/>
      <c r="MX79" s="36"/>
      <c r="MY79" s="36"/>
      <c r="MZ79" s="36"/>
      <c r="NA79" s="36"/>
      <c r="NB79" s="36"/>
      <c r="NC79" s="36"/>
      <c r="ND79" s="36"/>
      <c r="NE79" s="36"/>
      <c r="NF79" s="36"/>
      <c r="NG79" s="36"/>
      <c r="NH79" s="36"/>
      <c r="NI79" s="36"/>
      <c r="NJ79" s="36"/>
      <c r="NK79" s="36"/>
      <c r="NL79" s="36"/>
      <c r="NM79" s="36"/>
      <c r="NN79" s="36"/>
      <c r="NO79" s="36"/>
      <c r="NP79" s="36"/>
      <c r="NQ79" s="36"/>
      <c r="NR79" s="36"/>
      <c r="NS79" s="36"/>
      <c r="NT79" s="36"/>
      <c r="NU79" s="36"/>
      <c r="NV79" s="36"/>
      <c r="NW79" s="36"/>
      <c r="NX79" s="36"/>
      <c r="NY79" s="36"/>
      <c r="NZ79" s="36"/>
      <c r="OA79" s="36"/>
      <c r="OB79" s="36"/>
      <c r="OC79" s="36"/>
      <c r="OD79" s="36"/>
      <c r="OE79" s="36"/>
      <c r="OF79" s="36"/>
      <c r="OG79" s="36"/>
      <c r="OH79" s="36"/>
      <c r="OI79" s="36"/>
      <c r="OJ79" s="36"/>
      <c r="OK79" s="36"/>
      <c r="OL79" s="36"/>
      <c r="OM79" s="36"/>
      <c r="ON79" s="36"/>
      <c r="OO79" s="36"/>
      <c r="OP79" s="36"/>
      <c r="OQ79" s="36"/>
      <c r="OR79" s="36"/>
      <c r="OS79" s="36"/>
      <c r="OT79" s="36"/>
      <c r="OU79" s="36"/>
      <c r="OV79" s="36"/>
      <c r="OW79" s="36"/>
      <c r="OX79" s="36"/>
      <c r="OY79" s="36"/>
      <c r="OZ79" s="36"/>
      <c r="PA79" s="36"/>
      <c r="PB79" s="36"/>
      <c r="PC79" s="36"/>
      <c r="PD79" s="36"/>
      <c r="PE79" s="36"/>
      <c r="PF79" s="36"/>
      <c r="PG79" s="36"/>
      <c r="PH79" s="36"/>
      <c r="PI79" s="36"/>
      <c r="PJ79" s="36"/>
      <c r="PK79" s="36"/>
      <c r="PL79" s="36"/>
      <c r="PM79" s="36"/>
      <c r="PN79" s="36"/>
      <c r="PO79" s="36"/>
      <c r="PP79" s="36"/>
      <c r="PQ79" s="36"/>
      <c r="PR79" s="36"/>
      <c r="PS79" s="36"/>
      <c r="PT79" s="36"/>
      <c r="PU79" s="36"/>
      <c r="PV79" s="36"/>
      <c r="PW79" s="36"/>
      <c r="PX79" s="36"/>
      <c r="PY79" s="36"/>
      <c r="PZ79" s="36"/>
      <c r="QA79" s="36"/>
      <c r="QB79" s="36"/>
      <c r="QC79" s="36"/>
      <c r="QD79" s="36"/>
      <c r="QE79" s="36"/>
      <c r="QF79" s="36"/>
      <c r="QG79" s="36"/>
      <c r="QH79" s="36"/>
      <c r="QI79" s="36"/>
      <c r="QJ79" s="36"/>
      <c r="QK79" s="36"/>
      <c r="QL79" s="36"/>
      <c r="QM79" s="36"/>
      <c r="QN79" s="36"/>
      <c r="QO79" s="36"/>
      <c r="QP79" s="36"/>
      <c r="QQ79" s="36"/>
      <c r="QR79" s="36"/>
      <c r="QS79" s="36"/>
      <c r="QT79" s="36"/>
      <c r="QU79" s="36"/>
      <c r="QV79" s="36"/>
      <c r="QW79" s="36"/>
      <c r="QX79" s="36"/>
      <c r="QY79" s="36"/>
      <c r="QZ79" s="36"/>
      <c r="RA79" s="36"/>
      <c r="RB79" s="36"/>
      <c r="RC79" s="36"/>
      <c r="RD79" s="36"/>
      <c r="RE79" s="36"/>
      <c r="RF79" s="36"/>
      <c r="RG79" s="36"/>
      <c r="RH79" s="36"/>
      <c r="RI79" s="36"/>
      <c r="RJ79" s="36"/>
      <c r="RK79" s="36"/>
      <c r="RL79" s="36"/>
      <c r="RM79" s="36"/>
      <c r="RN79" s="36"/>
      <c r="RO79" s="36"/>
      <c r="RP79" s="36"/>
      <c r="RQ79" s="36"/>
      <c r="RR79" s="36"/>
      <c r="RS79" s="36"/>
      <c r="RT79" s="36"/>
      <c r="RU79" s="36"/>
      <c r="RV79" s="36"/>
      <c r="RW79" s="36"/>
      <c r="RX79" s="36"/>
      <c r="RY79" s="36"/>
      <c r="RZ79" s="36"/>
      <c r="SA79" s="36"/>
      <c r="SB79" s="36"/>
      <c r="SC79" s="36"/>
      <c r="SD79" s="36"/>
      <c r="SE79" s="36"/>
      <c r="SF79" s="36"/>
      <c r="SG79" s="36"/>
      <c r="SH79" s="36"/>
      <c r="SI79" s="36"/>
      <c r="SJ79" s="36"/>
      <c r="SK79" s="36"/>
      <c r="SL79" s="36"/>
      <c r="SM79" s="36"/>
      <c r="SN79" s="36"/>
      <c r="SO79" s="36"/>
      <c r="SP79" s="36"/>
      <c r="SQ79" s="36"/>
      <c r="SR79" s="36"/>
      <c r="SS79" s="36"/>
      <c r="ST79" s="36"/>
      <c r="SU79" s="36"/>
      <c r="SV79" s="36"/>
      <c r="SW79" s="36"/>
      <c r="SX79" s="36"/>
      <c r="SY79" s="36"/>
      <c r="SZ79" s="36"/>
      <c r="TA79" s="36"/>
      <c r="TB79" s="36"/>
      <c r="TC79" s="36"/>
      <c r="TD79" s="36"/>
      <c r="TE79" s="36"/>
      <c r="TF79" s="36"/>
      <c r="TG79" s="36"/>
      <c r="TH79" s="36"/>
      <c r="TI79" s="36"/>
      <c r="TJ79" s="36"/>
      <c r="TK79" s="36"/>
      <c r="TL79" s="36"/>
      <c r="TM79" s="36"/>
      <c r="TN79" s="36"/>
      <c r="TO79" s="36"/>
      <c r="TP79" s="36"/>
      <c r="TQ79" s="36"/>
      <c r="TR79" s="36"/>
      <c r="TS79" s="36"/>
      <c r="TT79" s="36"/>
      <c r="TU79" s="36"/>
      <c r="TV79" s="36"/>
      <c r="TW79" s="36"/>
      <c r="TX79" s="36"/>
      <c r="TY79" s="36"/>
      <c r="TZ79" s="36"/>
      <c r="UA79" s="36"/>
      <c r="UB79" s="36"/>
      <c r="UC79" s="36"/>
      <c r="UD79" s="36"/>
      <c r="UE79" s="36"/>
      <c r="UF79" s="36"/>
      <c r="UG79" s="36"/>
      <c r="UH79" s="36"/>
      <c r="UI79" s="36"/>
      <c r="UJ79" s="36"/>
      <c r="UK79" s="36"/>
      <c r="UL79" s="36"/>
      <c r="UM79" s="36"/>
      <c r="UN79" s="36"/>
      <c r="UO79" s="36"/>
      <c r="UP79" s="36"/>
      <c r="UQ79" s="36"/>
      <c r="UR79" s="36"/>
      <c r="US79" s="36"/>
      <c r="UT79" s="36"/>
      <c r="UU79" s="36"/>
      <c r="UV79" s="36"/>
      <c r="UW79" s="36"/>
      <c r="UX79" s="36"/>
      <c r="UY79" s="36"/>
      <c r="UZ79" s="36"/>
      <c r="VA79" s="36"/>
      <c r="VB79" s="36"/>
      <c r="VC79" s="36"/>
      <c r="VD79" s="36"/>
      <c r="VE79" s="36"/>
      <c r="VF79" s="36"/>
      <c r="VG79" s="36"/>
      <c r="VH79" s="36"/>
      <c r="VI79" s="36"/>
      <c r="VJ79" s="36"/>
      <c r="VK79" s="36"/>
      <c r="VL79" s="36"/>
      <c r="VM79" s="36"/>
      <c r="VN79" s="36"/>
      <c r="VO79" s="36"/>
      <c r="VP79" s="36"/>
      <c r="VQ79" s="36"/>
      <c r="VR79" s="36"/>
      <c r="VS79" s="36"/>
      <c r="VT79" s="36"/>
      <c r="VU79" s="36"/>
      <c r="VV79" s="36"/>
      <c r="VW79" s="36"/>
      <c r="VX79" s="36"/>
      <c r="VY79" s="36"/>
      <c r="VZ79" s="36"/>
      <c r="WA79" s="36"/>
      <c r="WB79" s="36"/>
      <c r="WC79" s="36"/>
      <c r="WD79" s="36"/>
      <c r="WE79" s="36"/>
      <c r="WF79" s="36"/>
      <c r="WG79" s="36"/>
      <c r="WH79" s="36"/>
      <c r="WI79" s="36"/>
      <c r="WJ79" s="36"/>
      <c r="WK79" s="36"/>
      <c r="WL79" s="36"/>
      <c r="WM79" s="36"/>
      <c r="WN79" s="36"/>
      <c r="WO79" s="36"/>
      <c r="WP79" s="36"/>
      <c r="WQ79" s="36"/>
      <c r="WR79" s="36"/>
      <c r="WS79" s="36"/>
      <c r="WT79" s="36"/>
      <c r="WU79" s="36"/>
      <c r="WV79" s="36"/>
      <c r="WW79" s="36"/>
      <c r="WX79" s="36"/>
      <c r="WY79" s="36"/>
      <c r="WZ79" s="36"/>
      <c r="XA79" s="36"/>
      <c r="XB79" s="36"/>
      <c r="XC79" s="36"/>
      <c r="XD79" s="36"/>
      <c r="XE79" s="36"/>
      <c r="XF79" s="36"/>
      <c r="XG79" s="36"/>
      <c r="XH79" s="36"/>
      <c r="XI79" s="36"/>
      <c r="XJ79" s="36"/>
      <c r="XK79" s="36"/>
      <c r="XL79" s="36"/>
      <c r="XM79" s="36"/>
      <c r="XN79" s="36"/>
      <c r="XO79" s="36"/>
      <c r="XP79" s="36"/>
      <c r="XQ79" s="36"/>
      <c r="XR79" s="36"/>
      <c r="XS79" s="36"/>
      <c r="XT79" s="36"/>
      <c r="XU79" s="36"/>
      <c r="XV79" s="36"/>
      <c r="XW79" s="36"/>
      <c r="XX79" s="36"/>
      <c r="XY79" s="36"/>
      <c r="XZ79" s="36"/>
      <c r="YA79" s="36"/>
      <c r="YB79" s="36"/>
      <c r="YC79" s="36"/>
      <c r="YD79" s="36"/>
      <c r="YE79" s="36"/>
      <c r="YF79" s="36"/>
      <c r="YG79" s="36"/>
      <c r="YH79" s="36"/>
      <c r="YI79" s="36"/>
      <c r="YJ79" s="36"/>
      <c r="YK79" s="36"/>
      <c r="YL79" s="36"/>
      <c r="YM79" s="36"/>
      <c r="YN79" s="36"/>
      <c r="YO79" s="36"/>
      <c r="YP79" s="36"/>
      <c r="YQ79" s="36"/>
      <c r="YR79" s="36"/>
      <c r="YS79" s="36"/>
      <c r="YT79" s="36"/>
      <c r="YU79" s="36"/>
      <c r="YV79" s="36"/>
      <c r="YW79" s="36"/>
      <c r="YX79" s="36"/>
      <c r="YY79" s="36"/>
      <c r="YZ79" s="36"/>
      <c r="ZA79" s="36"/>
      <c r="ZB79" s="36"/>
      <c r="ZC79" s="36"/>
      <c r="ZD79" s="36"/>
      <c r="ZE79" s="36"/>
      <c r="ZF79" s="36"/>
      <c r="ZG79" s="36"/>
      <c r="ZH79" s="36"/>
      <c r="ZI79" s="36"/>
      <c r="ZJ79" s="36"/>
      <c r="ZK79" s="36"/>
      <c r="ZL79" s="36"/>
      <c r="ZM79" s="36"/>
      <c r="ZN79" s="36"/>
      <c r="ZO79" s="36"/>
      <c r="ZP79" s="36"/>
      <c r="ZQ79" s="36"/>
      <c r="ZR79" s="36"/>
      <c r="ZS79" s="36"/>
      <c r="ZT79" s="36"/>
      <c r="ZU79" s="36"/>
      <c r="ZV79" s="36"/>
      <c r="ZW79" s="36"/>
      <c r="ZX79" s="36"/>
      <c r="ZY79" s="36"/>
      <c r="ZZ79" s="36"/>
      <c r="AAA79" s="36"/>
      <c r="AAB79" s="36"/>
      <c r="AAC79" s="36"/>
      <c r="AAD79" s="36"/>
      <c r="AAE79" s="36"/>
      <c r="AAF79" s="36"/>
      <c r="AAG79" s="36"/>
      <c r="AAH79" s="36"/>
      <c r="AAI79" s="36"/>
      <c r="AAJ79" s="36"/>
      <c r="AAK79" s="36"/>
      <c r="AAL79" s="36"/>
      <c r="AAM79" s="36"/>
      <c r="AAN79" s="36"/>
      <c r="AAO79" s="36"/>
      <c r="AAP79" s="36"/>
      <c r="AAQ79" s="36"/>
      <c r="AAR79" s="36"/>
      <c r="AAS79" s="36"/>
      <c r="AAT79" s="36"/>
      <c r="AAU79" s="36"/>
      <c r="AAV79" s="36"/>
      <c r="AAW79" s="36"/>
      <c r="AAX79" s="36"/>
      <c r="AAY79" s="36"/>
      <c r="AAZ79" s="36"/>
      <c r="ABA79" s="36"/>
      <c r="ABB79" s="36"/>
      <c r="ABC79" s="36"/>
      <c r="ABD79" s="36"/>
      <c r="ABE79" s="36"/>
      <c r="ABF79" s="36"/>
      <c r="ABG79" s="36"/>
      <c r="ABH79" s="36"/>
      <c r="ABI79" s="36"/>
      <c r="ABJ79" s="36"/>
      <c r="ABK79" s="36"/>
      <c r="ABL79" s="36"/>
      <c r="ABM79" s="36"/>
      <c r="ABN79" s="36"/>
      <c r="ABO79" s="36"/>
      <c r="ABP79" s="36"/>
      <c r="ABQ79" s="36"/>
      <c r="ABR79" s="36"/>
      <c r="ABS79" s="36"/>
      <c r="ABT79" s="36"/>
      <c r="ABU79" s="36"/>
      <c r="ABV79" s="36"/>
      <c r="ABW79" s="36"/>
      <c r="ABX79" s="36"/>
      <c r="ABY79" s="36"/>
      <c r="ABZ79" s="36"/>
      <c r="ACA79" s="36"/>
      <c r="ACB79" s="36"/>
      <c r="ACC79" s="36"/>
      <c r="ACD79" s="36"/>
      <c r="ACE79" s="36"/>
      <c r="ACF79" s="36"/>
      <c r="ACG79" s="36"/>
      <c r="ACH79" s="36"/>
      <c r="ACI79" s="36"/>
      <c r="ACJ79" s="36"/>
      <c r="ACK79" s="36"/>
      <c r="ACL79" s="36"/>
      <c r="ACM79" s="36"/>
      <c r="ACN79" s="36"/>
      <c r="ACO79" s="36"/>
      <c r="ACP79" s="36"/>
      <c r="ACQ79" s="36"/>
      <c r="ACR79" s="36"/>
      <c r="ACS79" s="36"/>
      <c r="ACT79" s="36"/>
      <c r="ACU79" s="36"/>
      <c r="ACV79" s="36"/>
      <c r="ACW79" s="36"/>
      <c r="ACX79" s="36"/>
      <c r="ACY79" s="36"/>
      <c r="ACZ79" s="36"/>
      <c r="ADA79" s="36"/>
      <c r="ADB79" s="36"/>
      <c r="ADC79" s="36"/>
      <c r="ADD79" s="36"/>
      <c r="ADE79" s="36"/>
      <c r="ADF79" s="36"/>
      <c r="ADG79" s="36"/>
      <c r="ADH79" s="36"/>
      <c r="ADI79" s="36"/>
      <c r="ADJ79" s="36"/>
      <c r="ADK79" s="36"/>
      <c r="ADL79" s="36"/>
      <c r="ADM79" s="36"/>
      <c r="ADN79" s="36"/>
      <c r="ADO79" s="36"/>
      <c r="ADP79" s="36"/>
      <c r="ADQ79" s="36"/>
      <c r="ADR79" s="36"/>
      <c r="ADS79" s="36"/>
      <c r="ADT79" s="36"/>
      <c r="ADU79" s="36"/>
      <c r="ADV79" s="36"/>
      <c r="ADW79" s="36"/>
      <c r="ADX79" s="36"/>
      <c r="ADY79" s="36"/>
      <c r="ADZ79" s="36"/>
      <c r="AEA79" s="36"/>
      <c r="AEB79" s="36"/>
      <c r="AEC79" s="36"/>
      <c r="AED79" s="36"/>
      <c r="AEE79" s="36"/>
      <c r="AEF79" s="36"/>
      <c r="AEG79" s="36"/>
      <c r="AEH79" s="36"/>
      <c r="AEI79" s="36"/>
      <c r="AEJ79" s="36"/>
      <c r="AEK79" s="36"/>
      <c r="AEL79" s="36"/>
      <c r="AEM79" s="36"/>
      <c r="AEN79" s="36"/>
      <c r="AEO79" s="36"/>
      <c r="AEP79" s="36"/>
      <c r="AEQ79" s="36"/>
      <c r="AER79" s="36"/>
      <c r="AES79" s="36"/>
      <c r="AET79" s="36"/>
      <c r="AEU79" s="36"/>
      <c r="AEV79" s="36"/>
      <c r="AEW79" s="36"/>
      <c r="AEX79" s="36"/>
      <c r="AEY79" s="36"/>
      <c r="AEZ79" s="36"/>
      <c r="AFA79" s="36"/>
      <c r="AFB79" s="36"/>
      <c r="AFC79" s="36"/>
      <c r="AFD79" s="36"/>
      <c r="AFE79" s="36"/>
      <c r="AFF79" s="36"/>
      <c r="AFG79" s="36"/>
      <c r="AFH79" s="36"/>
      <c r="AFI79" s="36"/>
      <c r="AFJ79" s="36"/>
      <c r="AFK79" s="36"/>
      <c r="AFL79" s="36"/>
      <c r="AFM79" s="36"/>
      <c r="AFN79" s="36"/>
      <c r="AFO79" s="36"/>
      <c r="AFP79" s="36"/>
      <c r="AFQ79" s="36"/>
      <c r="AFR79" s="36"/>
      <c r="AFS79" s="36"/>
      <c r="AFT79" s="36"/>
      <c r="AFU79" s="36"/>
      <c r="AFV79" s="36"/>
      <c r="AFW79" s="36"/>
      <c r="AFX79" s="36"/>
      <c r="AFY79" s="36"/>
      <c r="AFZ79" s="36"/>
      <c r="AGA79" s="36"/>
      <c r="AGB79" s="36"/>
      <c r="AGC79" s="36"/>
      <c r="AGD79" s="36"/>
      <c r="AGE79" s="36"/>
      <c r="AGF79" s="36"/>
      <c r="AGG79" s="36"/>
      <c r="AGH79" s="36"/>
      <c r="AGI79" s="36"/>
      <c r="AGJ79" s="36"/>
      <c r="AGK79" s="36"/>
      <c r="AGL79" s="36"/>
      <c r="AGM79" s="36"/>
      <c r="AGN79" s="36"/>
      <c r="AGO79" s="36"/>
      <c r="AGP79" s="36"/>
      <c r="AGQ79" s="36"/>
      <c r="AGR79" s="36"/>
      <c r="AGS79" s="36"/>
      <c r="AGT79" s="36"/>
      <c r="AGU79" s="36"/>
      <c r="AGV79" s="36"/>
      <c r="AGW79" s="36"/>
      <c r="AGX79" s="36"/>
      <c r="AGY79" s="36"/>
      <c r="AGZ79" s="36"/>
      <c r="AHA79" s="36"/>
      <c r="AHB79" s="36"/>
      <c r="AHC79" s="36"/>
      <c r="AHD79" s="36"/>
      <c r="AHE79" s="36"/>
      <c r="AHF79" s="36"/>
      <c r="AHG79" s="36"/>
      <c r="AHH79" s="36"/>
      <c r="AHI79" s="36"/>
      <c r="AHJ79" s="36"/>
      <c r="AHK79" s="36"/>
      <c r="AHL79" s="36"/>
      <c r="AHM79" s="36"/>
      <c r="AHN79" s="36"/>
      <c r="AHO79" s="36"/>
      <c r="AHP79" s="36"/>
      <c r="AHQ79" s="36"/>
      <c r="AHR79" s="36"/>
      <c r="AHS79" s="36"/>
      <c r="AHT79" s="36"/>
      <c r="AHU79" s="36"/>
      <c r="AHV79" s="36"/>
      <c r="AHW79" s="36"/>
      <c r="AHX79" s="36"/>
      <c r="AHY79" s="36"/>
      <c r="AHZ79" s="36"/>
      <c r="AIA79" s="36"/>
      <c r="AIB79" s="36"/>
      <c r="AIC79" s="36"/>
      <c r="AID79" s="36"/>
      <c r="AIE79" s="36"/>
      <c r="AIF79" s="36"/>
      <c r="AIG79" s="36"/>
      <c r="AIH79" s="36"/>
      <c r="AII79" s="36"/>
      <c r="AIJ79" s="36"/>
    </row>
    <row r="80" spans="1:920" s="24" customFormat="1" ht="13.5" customHeight="1" x14ac:dyDescent="0.3">
      <c r="A80" s="23">
        <v>0.49</v>
      </c>
      <c r="B80" s="23">
        <v>1.05</v>
      </c>
      <c r="C80" s="23" t="str">
        <f t="shared" ref="C80:D95" si="3">IF(LEN(J80)=0,"",1+ABS((J80*A80)/LEN(J80))+A80)</f>
        <v/>
      </c>
      <c r="D80" s="23" t="str">
        <f t="shared" si="3"/>
        <v/>
      </c>
      <c r="E80" s="37" t="s">
        <v>451</v>
      </c>
      <c r="F80" s="44" t="s">
        <v>452</v>
      </c>
      <c r="G80" s="218"/>
      <c r="H80" s="39" t="s">
        <v>359</v>
      </c>
      <c r="I80" s="39">
        <v>351</v>
      </c>
      <c r="J80" s="42"/>
      <c r="K80" s="42"/>
    </row>
    <row r="81" spans="1:11" s="24" customFormat="1" ht="13.5" customHeight="1" x14ac:dyDescent="0.3">
      <c r="A81" s="23">
        <v>0.5</v>
      </c>
      <c r="B81" s="23">
        <v>1.06</v>
      </c>
      <c r="C81" s="23">
        <f t="shared" si="3"/>
        <v>3055985.875</v>
      </c>
      <c r="D81" s="23" t="str">
        <f t="shared" si="3"/>
        <v/>
      </c>
      <c r="E81" s="37" t="s">
        <v>453</v>
      </c>
      <c r="F81" s="44" t="s">
        <v>454</v>
      </c>
      <c r="G81" s="218"/>
      <c r="H81" s="39" t="s">
        <v>357</v>
      </c>
      <c r="I81" s="39">
        <v>352</v>
      </c>
      <c r="J81" s="42">
        <v>48895750</v>
      </c>
      <c r="K81" s="42"/>
    </row>
    <row r="82" spans="1:11" s="24" customFormat="1" ht="13.5" customHeight="1" x14ac:dyDescent="0.3">
      <c r="A82" s="23">
        <v>0.51</v>
      </c>
      <c r="B82" s="23">
        <v>1.07</v>
      </c>
      <c r="C82" s="23">
        <f t="shared" si="3"/>
        <v>410022.89500000002</v>
      </c>
      <c r="D82" s="23">
        <f t="shared" si="3"/>
        <v>373705.32125000004</v>
      </c>
      <c r="E82" s="37" t="s">
        <v>455</v>
      </c>
      <c r="F82" s="44" t="s">
        <v>456</v>
      </c>
      <c r="G82" s="218"/>
      <c r="H82" s="39" t="s">
        <v>359</v>
      </c>
      <c r="I82" s="39">
        <v>353</v>
      </c>
      <c r="J82" s="42">
        <v>-6431708</v>
      </c>
      <c r="K82" s="42">
        <v>-2794043</v>
      </c>
    </row>
    <row r="83" spans="1:11" s="24" customFormat="1" ht="13.5" customHeight="1" x14ac:dyDescent="0.3">
      <c r="A83" s="23">
        <v>0.52</v>
      </c>
      <c r="B83" s="23">
        <v>1.08</v>
      </c>
      <c r="C83" s="23" t="str">
        <f t="shared" si="3"/>
        <v/>
      </c>
      <c r="D83" s="23" t="str">
        <f t="shared" si="3"/>
        <v/>
      </c>
      <c r="E83" s="37" t="s">
        <v>457</v>
      </c>
      <c r="F83" s="44" t="s">
        <v>458</v>
      </c>
      <c r="G83" s="218"/>
      <c r="H83" s="39" t="s">
        <v>357</v>
      </c>
      <c r="I83" s="39">
        <v>354</v>
      </c>
      <c r="J83" s="42"/>
      <c r="K83" s="42"/>
    </row>
    <row r="84" spans="1:11" s="24" customFormat="1" ht="13.5" customHeight="1" x14ac:dyDescent="0.3">
      <c r="A84" s="23">
        <v>0.53</v>
      </c>
      <c r="B84" s="23">
        <v>1.0900000000000001</v>
      </c>
      <c r="C84" s="23" t="str">
        <f t="shared" si="3"/>
        <v/>
      </c>
      <c r="D84" s="23" t="str">
        <f t="shared" si="3"/>
        <v/>
      </c>
      <c r="E84" s="37" t="s">
        <v>459</v>
      </c>
      <c r="F84" s="44" t="s">
        <v>460</v>
      </c>
      <c r="G84" s="39"/>
      <c r="H84" s="39" t="s">
        <v>359</v>
      </c>
      <c r="I84" s="39">
        <v>355</v>
      </c>
      <c r="J84" s="42"/>
      <c r="K84" s="42"/>
    </row>
    <row r="85" spans="1:11" s="24" customFormat="1" ht="13.5" customHeight="1" x14ac:dyDescent="0.3">
      <c r="A85" s="23">
        <v>0.54</v>
      </c>
      <c r="B85" s="23">
        <v>1.1000000000000001</v>
      </c>
      <c r="C85" s="23" t="str">
        <f t="shared" si="3"/>
        <v/>
      </c>
      <c r="D85" s="23" t="str">
        <f t="shared" si="3"/>
        <v/>
      </c>
      <c r="E85" s="37" t="s">
        <v>461</v>
      </c>
      <c r="F85" s="44" t="s">
        <v>462</v>
      </c>
      <c r="G85" s="218"/>
      <c r="H85" s="39" t="s">
        <v>357</v>
      </c>
      <c r="I85" s="39">
        <v>356</v>
      </c>
      <c r="J85" s="42"/>
      <c r="K85" s="42"/>
    </row>
    <row r="86" spans="1:11" s="24" customFormat="1" ht="13.5" customHeight="1" x14ac:dyDescent="0.3">
      <c r="A86" s="23">
        <v>0.55000000000000004</v>
      </c>
      <c r="B86" s="23">
        <v>1.1100000000000001</v>
      </c>
      <c r="C86" s="23" t="str">
        <f t="shared" si="3"/>
        <v/>
      </c>
      <c r="D86" s="23" t="str">
        <f t="shared" si="3"/>
        <v/>
      </c>
      <c r="E86" s="37" t="s">
        <v>463</v>
      </c>
      <c r="F86" s="44" t="s">
        <v>464</v>
      </c>
      <c r="G86" s="39"/>
      <c r="H86" s="39" t="s">
        <v>359</v>
      </c>
      <c r="I86" s="39">
        <v>357</v>
      </c>
      <c r="J86" s="42"/>
      <c r="K86" s="42"/>
    </row>
    <row r="87" spans="1:11" s="24" customFormat="1" ht="13.5" customHeight="1" x14ac:dyDescent="0.3">
      <c r="A87" s="23">
        <v>0.56000000000000005</v>
      </c>
      <c r="B87" s="23">
        <v>1.1200000000000001</v>
      </c>
      <c r="C87" s="23">
        <f t="shared" si="3"/>
        <v>89504.540000000008</v>
      </c>
      <c r="D87" s="23">
        <f t="shared" si="3"/>
        <v>526945.88</v>
      </c>
      <c r="E87" s="37" t="s">
        <v>465</v>
      </c>
      <c r="F87" s="44" t="s">
        <v>466</v>
      </c>
      <c r="G87" s="218"/>
      <c r="H87" s="39" t="s">
        <v>359</v>
      </c>
      <c r="I87" s="39">
        <v>358</v>
      </c>
      <c r="J87" s="42">
        <v>-1278614</v>
      </c>
      <c r="K87" s="42">
        <v>-3763884</v>
      </c>
    </row>
    <row r="88" spans="1:11" s="24" customFormat="1" ht="13.5" customHeight="1" x14ac:dyDescent="0.3">
      <c r="A88" s="23">
        <v>0.56999999999999995</v>
      </c>
      <c r="B88" s="23">
        <v>1.1299999999999999</v>
      </c>
      <c r="C88" s="23" t="str">
        <f t="shared" si="3"/>
        <v/>
      </c>
      <c r="D88" s="23" t="str">
        <f t="shared" si="3"/>
        <v/>
      </c>
      <c r="E88" s="37" t="s">
        <v>467</v>
      </c>
      <c r="F88" s="44" t="s">
        <v>468</v>
      </c>
      <c r="G88" s="218"/>
      <c r="H88" s="39" t="s">
        <v>357</v>
      </c>
      <c r="I88" s="39">
        <v>359</v>
      </c>
      <c r="J88" s="42"/>
      <c r="K88" s="42"/>
    </row>
    <row r="89" spans="1:11" s="24" customFormat="1" ht="13.5" customHeight="1" x14ac:dyDescent="0.3">
      <c r="A89" s="23">
        <v>0.57999999999999996</v>
      </c>
      <c r="B89" s="23">
        <v>1.1399999999999999</v>
      </c>
      <c r="C89" s="23" t="str">
        <f t="shared" si="3"/>
        <v/>
      </c>
      <c r="D89" s="23" t="str">
        <f t="shared" si="3"/>
        <v/>
      </c>
      <c r="E89" s="37" t="s">
        <v>469</v>
      </c>
      <c r="F89" s="44" t="s">
        <v>470</v>
      </c>
      <c r="G89" s="218"/>
      <c r="H89" s="39" t="s">
        <v>359</v>
      </c>
      <c r="I89" s="39">
        <v>360</v>
      </c>
      <c r="J89" s="42"/>
      <c r="K89" s="42"/>
    </row>
    <row r="90" spans="1:11" s="24" customFormat="1" ht="13.5" customHeight="1" x14ac:dyDescent="0.3">
      <c r="A90" s="23">
        <v>0.59</v>
      </c>
      <c r="B90" s="23">
        <v>1.1499999999999999</v>
      </c>
      <c r="C90" s="23" t="str">
        <f t="shared" si="3"/>
        <v/>
      </c>
      <c r="D90" s="23" t="str">
        <f t="shared" si="3"/>
        <v/>
      </c>
      <c r="E90" s="37" t="s">
        <v>471</v>
      </c>
      <c r="F90" s="44" t="s">
        <v>472</v>
      </c>
      <c r="G90" s="218"/>
      <c r="H90" s="39" t="s">
        <v>357</v>
      </c>
      <c r="I90" s="39">
        <v>361</v>
      </c>
      <c r="J90" s="42"/>
      <c r="K90" s="42"/>
    </row>
    <row r="91" spans="1:11" s="24" customFormat="1" ht="13.5" customHeight="1" x14ac:dyDescent="0.3">
      <c r="A91" s="23">
        <v>0.6</v>
      </c>
      <c r="B91" s="23">
        <v>1.1599999999999999</v>
      </c>
      <c r="C91" s="23" t="str">
        <f t="shared" si="3"/>
        <v/>
      </c>
      <c r="D91" s="23" t="str">
        <f t="shared" si="3"/>
        <v/>
      </c>
      <c r="E91" s="37" t="s">
        <v>473</v>
      </c>
      <c r="F91" s="44" t="s">
        <v>474</v>
      </c>
      <c r="G91" s="218"/>
      <c r="H91" s="39" t="s">
        <v>359</v>
      </c>
      <c r="I91" s="39">
        <v>362</v>
      </c>
      <c r="J91" s="42"/>
      <c r="K91" s="42"/>
    </row>
    <row r="92" spans="1:11" s="24" customFormat="1" ht="13.5" customHeight="1" x14ac:dyDescent="0.3">
      <c r="A92" s="23">
        <v>0.61</v>
      </c>
      <c r="B92" s="23">
        <v>1.17</v>
      </c>
      <c r="C92" s="23">
        <f t="shared" si="3"/>
        <v>3140390.4949999996</v>
      </c>
      <c r="D92" s="23">
        <f t="shared" si="3"/>
        <v>959098.99375000002</v>
      </c>
      <c r="E92" s="52" t="s">
        <v>475</v>
      </c>
      <c r="F92" s="53" t="s">
        <v>476</v>
      </c>
      <c r="G92" s="219"/>
      <c r="H92" s="29" t="s">
        <v>381</v>
      </c>
      <c r="I92" s="29">
        <v>363</v>
      </c>
      <c r="J92" s="54">
        <f>IFERROR(IF(AND(J72:J75,J80:J91)="","",SUM(J72:J75,J80:J91)),"")</f>
        <v>41185428</v>
      </c>
      <c r="K92" s="54">
        <f>IFERROR(IF(AND(K72:K75,K80:K91)="","",SUM(K72:K75,K80:K91)),"")</f>
        <v>-6557927</v>
      </c>
    </row>
    <row r="93" spans="1:11" s="24" customFormat="1" ht="26.4" x14ac:dyDescent="0.3">
      <c r="A93" s="23">
        <v>0.62</v>
      </c>
      <c r="B93" s="23">
        <v>1.18</v>
      </c>
      <c r="C93" s="23">
        <f t="shared" si="3"/>
        <v>17544203.682</v>
      </c>
      <c r="D93" s="23">
        <f t="shared" si="3"/>
        <v>21506842.895999998</v>
      </c>
      <c r="E93" s="52" t="s">
        <v>37</v>
      </c>
      <c r="F93" s="53" t="s">
        <v>477</v>
      </c>
      <c r="G93" s="219"/>
      <c r="H93" s="29" t="s">
        <v>381</v>
      </c>
      <c r="I93" s="29">
        <v>364</v>
      </c>
      <c r="J93" s="54">
        <f>IFERROR(IF(AND(J47,J70,J92)="","",SUM(J47,J70,J92)),"")</f>
        <v>-282971001</v>
      </c>
      <c r="K93" s="54">
        <f>IFERROR(IF(AND(K47,K70,K92)="","",SUM(K47,K70,K92)),"")</f>
        <v>-182261362</v>
      </c>
    </row>
    <row r="94" spans="1:11" s="24" customFormat="1" ht="13.5" customHeight="1" x14ac:dyDescent="0.3">
      <c r="A94" s="23">
        <v>0.63</v>
      </c>
      <c r="B94" s="23">
        <v>1.19</v>
      </c>
      <c r="C94" s="23">
        <f t="shared" si="3"/>
        <v>78445377.225999996</v>
      </c>
      <c r="D94" s="23">
        <f t="shared" si="3"/>
        <v>192060030.76999998</v>
      </c>
      <c r="E94" s="52" t="s">
        <v>52</v>
      </c>
      <c r="F94" s="53" t="s">
        <v>478</v>
      </c>
      <c r="G94" s="219"/>
      <c r="H94" s="29" t="s">
        <v>381</v>
      </c>
      <c r="I94" s="29">
        <v>365</v>
      </c>
      <c r="J94" s="57">
        <v>1245164692</v>
      </c>
      <c r="K94" s="57">
        <v>1613949820</v>
      </c>
    </row>
    <row r="95" spans="1:11" s="24" customFormat="1" ht="13.5" customHeight="1" x14ac:dyDescent="0.3">
      <c r="A95" s="23">
        <v>0.64</v>
      </c>
      <c r="B95" s="23">
        <v>1.2</v>
      </c>
      <c r="C95" s="23">
        <f t="shared" si="3"/>
        <v>258420.29142857145</v>
      </c>
      <c r="D95" s="23">
        <f t="shared" si="3"/>
        <v>1164943.5999999999</v>
      </c>
      <c r="E95" s="52" t="s">
        <v>55</v>
      </c>
      <c r="F95" s="53" t="s">
        <v>479</v>
      </c>
      <c r="G95" s="219"/>
      <c r="H95" s="29" t="s">
        <v>381</v>
      </c>
      <c r="I95" s="29">
        <v>366</v>
      </c>
      <c r="J95" s="57">
        <v>2826454</v>
      </c>
      <c r="K95" s="57">
        <v>-7766276</v>
      </c>
    </row>
    <row r="96" spans="1:11" s="24" customFormat="1" ht="13.5" customHeight="1" x14ac:dyDescent="0.3">
      <c r="A96" s="23">
        <v>0.65</v>
      </c>
      <c r="B96" s="23">
        <v>1.21</v>
      </c>
      <c r="C96" s="23">
        <f>IF(LEN(J96)=0,"",1+ABS((J96*A96)/LEN(J96))+A96)</f>
        <v>69695901.01111111</v>
      </c>
      <c r="D96" s="23">
        <f>IF(LEN(K96)=0,"",1+ABS((K96*B96)/LEN(K96))+B96)</f>
        <v>172294586.23200002</v>
      </c>
      <c r="E96" s="52" t="s">
        <v>58</v>
      </c>
      <c r="F96" s="53" t="s">
        <v>480</v>
      </c>
      <c r="G96" s="219"/>
      <c r="H96" s="29" t="s">
        <v>381</v>
      </c>
      <c r="I96" s="29">
        <v>367</v>
      </c>
      <c r="J96" s="54">
        <f>IFERROR(IF(AND(J93:J95)="","",SUM(J93:J95)),"")</f>
        <v>965020145</v>
      </c>
      <c r="K96" s="54">
        <f>IFERROR(IF(AND(K93:K95)="","",SUM(K93:K95)),"")</f>
        <v>1423922182</v>
      </c>
    </row>
    <row r="97" spans="1:12" s="24" customFormat="1" x14ac:dyDescent="0.3">
      <c r="A97" s="23"/>
      <c r="B97" s="23"/>
      <c r="C97" s="23">
        <f>IF(ISERROR(ABS(LOG(ABS(SUM(C19:C96)),EXP(3)))),"",ABS(LOG(ABS(SUM(C19:C96)),EXP(3))))</f>
        <v>6.4050918361246607</v>
      </c>
      <c r="D97" s="23">
        <f>IF(ISERROR(ABS(LOG(ABS(SUM(D19:D96)),EXP(3)))),"",ABS(LOG(ABS(SUM(D19:D96)),EXP(3))))</f>
        <v>6.6796024454669682</v>
      </c>
      <c r="E97" s="127"/>
      <c r="F97" s="120"/>
      <c r="G97" s="120"/>
      <c r="H97" s="120"/>
      <c r="I97" s="120"/>
      <c r="J97" s="121"/>
      <c r="K97" s="36"/>
    </row>
    <row r="98" spans="1:12" x14ac:dyDescent="0.3">
      <c r="C98" s="76" t="str">
        <f>IF(ISERROR(IF(ISERROR(MID(C97,FIND(".",C97,1)+11,13)),MID(C97,FIND(",",C97,1)+11,13),MID(C97,FIND(".",C97,1)+11,13))),"",IF(ISERROR(MID(C97,FIND(".",C97,1)+11,13)),MID(C97,FIND(",",C97,1)+11,13),MID(C97,FIND(".",C97,1)+11,13)))</f>
        <v>2466</v>
      </c>
      <c r="D98" s="76" t="str">
        <f>IF(ISERROR(IF(ISERROR(MID(D97,FIND(".",D97,1)+11,13)),MID(D97,FIND(",",D97,1)+11,13),MID(D97,FIND(".",D97,1)+11,13))),"",IF(ISERROR(MID(D97,FIND(".",D97,1)+11,13)),MID(D97,FIND(",",D97,1)+11,13),MID(D97,FIND(".",D97,1)+11,13)))</f>
        <v>6697</v>
      </c>
      <c r="E98" s="25"/>
      <c r="F98" s="120"/>
      <c r="G98" s="25"/>
      <c r="H98" s="222"/>
      <c r="I98" s="120"/>
      <c r="J98" s="121"/>
      <c r="K98" s="25"/>
    </row>
    <row r="99" spans="1:12" x14ac:dyDescent="0.3">
      <c r="E99" s="122" t="str">
        <f>IF(OR([4]OsnPodaci!A10="",TEXT([4]OsnPodaci!D58,"dd.mm.yyyy.")=""),"",[4]OsnPodaci!A10 &amp; ", " &amp;TEXT([4]OsnPodaci!D58,"dd.mm.yyyy."))</f>
        <v/>
      </c>
      <c r="F99" s="120"/>
      <c r="G99" s="123"/>
      <c r="H99" s="123"/>
      <c r="I99" s="120"/>
      <c r="J99" s="121"/>
      <c r="K99" s="124" t="str">
        <f>IF(OR([4]OsnPodaci!A34="",[4]OsnPodaci!B34=""),"",[4]OsnPodaci!A34&amp;" "&amp;[4]OsnPodaci!B34)</f>
        <v/>
      </c>
    </row>
    <row r="100" spans="1:12" x14ac:dyDescent="0.3">
      <c r="E100" s="49" t="s">
        <v>178</v>
      </c>
      <c r="F100" s="120"/>
      <c r="G100" s="125"/>
      <c r="H100" s="128"/>
      <c r="I100" s="120"/>
      <c r="J100" s="129" t="s">
        <v>180</v>
      </c>
      <c r="K100" s="125" t="s">
        <v>179</v>
      </c>
    </row>
    <row r="101" spans="1:12" x14ac:dyDescent="0.3">
      <c r="E101" s="390" t="str">
        <f>OP!C55</f>
        <v>Mostar, 31.7.2026.</v>
      </c>
      <c r="F101" s="390"/>
      <c r="G101" s="25"/>
      <c r="H101" s="120"/>
      <c r="I101" s="120"/>
      <c r="J101" s="129"/>
      <c r="K101" s="231" t="str">
        <f>OP!AJ55</f>
        <v>Zvonimir Čolak</v>
      </c>
    </row>
    <row r="102" spans="1:12" x14ac:dyDescent="0.3">
      <c r="E102" s="36"/>
      <c r="F102" s="120"/>
      <c r="G102" s="128"/>
      <c r="H102" s="120"/>
      <c r="I102" s="120"/>
      <c r="J102" s="121"/>
      <c r="K102" s="36"/>
    </row>
    <row r="103" spans="1:12" x14ac:dyDescent="0.3">
      <c r="E103" s="36"/>
      <c r="F103" s="120"/>
      <c r="G103" s="125"/>
      <c r="H103" s="120"/>
      <c r="I103" s="120"/>
      <c r="J103" s="121"/>
      <c r="K103" s="36"/>
    </row>
    <row r="105" spans="1:12" x14ac:dyDescent="0.3">
      <c r="E105" s="223"/>
      <c r="F105" s="120"/>
      <c r="G105" s="128"/>
      <c r="H105" s="128"/>
      <c r="I105" s="120"/>
      <c r="J105" s="121"/>
      <c r="K105" s="36"/>
    </row>
    <row r="106" spans="1:12" x14ac:dyDescent="0.3">
      <c r="E106" s="25"/>
      <c r="G106" s="75"/>
      <c r="H106" s="75"/>
      <c r="K106" s="77"/>
      <c r="L106" s="70"/>
    </row>
    <row r="107" spans="1:12" x14ac:dyDescent="0.3">
      <c r="L107" s="77"/>
    </row>
    <row r="114" spans="1:920" s="5" customFormat="1" x14ac:dyDescent="0.25">
      <c r="A114" s="1"/>
      <c r="B114" s="1"/>
      <c r="C114" s="1"/>
      <c r="D114" s="1"/>
      <c r="E114" s="215"/>
      <c r="F114" s="184"/>
      <c r="G114" s="192"/>
      <c r="H114" s="224"/>
      <c r="I114" s="184"/>
      <c r="J114" s="185"/>
      <c r="K114" s="216" t="s">
        <v>181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</row>
  </sheetData>
  <sheetProtection algorithmName="SHA-512" hashValue="Zm/c0OHnGKdFH5F1ad8UCcGEnLrYdpazo9vpOVM2sZnWf2KrXRP0MxfEnuX07jjs0weXMnQd58oBwPFX9EDVIw==" saltValue="FgtB3ucs9A/HetIC4etGhA==" spinCount="100000" sheet="1" objects="1" scenarios="1"/>
  <protectedRanges>
    <protectedRange sqref="J15:K15" name="Range2"/>
    <protectedRange sqref="E13:K13" name="Range1"/>
  </protectedRanges>
  <mergeCells count="9">
    <mergeCell ref="E11:K11"/>
    <mergeCell ref="E12:K12"/>
    <mergeCell ref="E13:K13"/>
    <mergeCell ref="E101:F101"/>
    <mergeCell ref="E1:F1"/>
    <mergeCell ref="E3:F3"/>
    <mergeCell ref="E5:F5"/>
    <mergeCell ref="E7:F7"/>
    <mergeCell ref="E9:F9"/>
  </mergeCells>
  <conditionalFormatting sqref="E37 E114">
    <cfRule type="containsText" dxfId="28" priority="4" operator="containsText" text="Obrazac prazan">
      <formula>NOT(ISERROR(SEARCH("Obrazac prazan",E37)))</formula>
    </cfRule>
  </conditionalFormatting>
  <conditionalFormatting sqref="E77">
    <cfRule type="containsText" dxfId="27" priority="3" operator="containsText" text="Obrazac prazan">
      <formula>NOT(ISERROR(SEARCH("Obrazac prazan",E77)))</formula>
    </cfRule>
  </conditionalFormatting>
  <conditionalFormatting sqref="J15:K15">
    <cfRule type="expression" dxfId="26" priority="1">
      <formula>OR(LEFT(#REF!,5)="Reviz",LEFT(#REF!,6)="Izjava")</formula>
    </cfRule>
  </conditionalFormatting>
  <conditionalFormatting sqref="K15">
    <cfRule type="containsText" dxfId="25" priority="2" operator="containsText" text="_____">
      <formula>NOT(ISERROR(SEARCH("_____",K15)))</formula>
    </cfRule>
  </conditionalFormatting>
  <dataValidations count="1">
    <dataValidation type="whole" allowBlank="1" showInputMessage="1" showErrorMessage="1" sqref="J18:K34 J40:K75 J80:K96" xr:uid="{DD9E1635-BB3F-430C-B26B-D859BF7679F9}">
      <formula1>-9.99999E+307</formula1>
      <formula2>9.99999E+307</formula2>
    </dataValidation>
  </dataValidations>
  <pageMargins left="0.27559055118110237" right="0.27559055118110237" top="0.11811023622047245" bottom="0.11811023622047245" header="0" footer="0"/>
  <pageSetup paperSize="9" scale="9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C569-851D-4772-9247-EB893F73383A}">
  <sheetPr>
    <tabColor rgb="FF612A8A"/>
  </sheetPr>
  <dimension ref="A1:AII132"/>
  <sheetViews>
    <sheetView showGridLines="0" showWhiteSpace="0" view="pageLayout" topLeftCell="E92" zoomScaleNormal="100" workbookViewId="0">
      <selection activeCell="H15" sqref="H15:J115"/>
    </sheetView>
  </sheetViews>
  <sheetFormatPr defaultColWidth="7.5546875" defaultRowHeight="13.8" x14ac:dyDescent="0.3"/>
  <cols>
    <col min="1" max="2" width="7.5546875" style="23" hidden="1" customWidth="1"/>
    <col min="3" max="4" width="10.44140625" style="23" hidden="1" customWidth="1"/>
    <col min="5" max="5" width="7.6640625" style="68" customWidth="1"/>
    <col min="6" max="6" width="85.33203125" style="64" customWidth="1"/>
    <col min="7" max="7" width="7.88671875" style="64" customWidth="1"/>
    <col min="8" max="8" width="7.109375" style="64" customWidth="1"/>
    <col min="9" max="9" width="16.6640625" style="69" customWidth="1"/>
    <col min="10" max="10" width="17.109375" style="24" customWidth="1"/>
    <col min="11" max="919" width="7.5546875" style="24" customWidth="1"/>
    <col min="920" max="920" width="7.5546875" style="25" customWidth="1"/>
    <col min="921" max="16384" width="7.5546875" style="25"/>
  </cols>
  <sheetData>
    <row r="1" spans="1:919" ht="15" customHeight="1" x14ac:dyDescent="0.25">
      <c r="E1" s="387" t="str">
        <f>BS!I1</f>
        <v>UniCredit Bank d.d. Mostar</v>
      </c>
      <c r="F1" s="387"/>
      <c r="G1" s="2"/>
      <c r="H1" s="2"/>
      <c r="I1" s="3"/>
      <c r="J1" s="227" t="s">
        <v>484</v>
      </c>
    </row>
    <row r="2" spans="1:919" ht="15" customHeight="1" x14ac:dyDescent="0.25">
      <c r="E2" s="226" t="s">
        <v>0</v>
      </c>
      <c r="F2" s="78"/>
      <c r="G2" s="78"/>
      <c r="H2" s="79"/>
      <c r="I2" s="19"/>
      <c r="J2" s="26" t="s">
        <v>564</v>
      </c>
    </row>
    <row r="3" spans="1:919" ht="15" customHeight="1" x14ac:dyDescent="0.25">
      <c r="E3" s="387" t="str">
        <f>BS!I3</f>
        <v>88000 Mostar, Kardinala Stepinca bb</v>
      </c>
      <c r="F3" s="387"/>
      <c r="G3" s="2"/>
      <c r="H3" s="11"/>
      <c r="I3" s="3"/>
      <c r="J3" s="12"/>
    </row>
    <row r="4" spans="1:919" ht="15" customHeight="1" x14ac:dyDescent="0.3">
      <c r="E4" s="226" t="s">
        <v>2</v>
      </c>
      <c r="F4" s="78"/>
      <c r="G4" s="78"/>
      <c r="H4" s="78"/>
      <c r="I4" s="19"/>
      <c r="J4" s="10"/>
    </row>
    <row r="5" spans="1:919" ht="15" customHeight="1" x14ac:dyDescent="0.25">
      <c r="E5" s="388" t="str">
        <f>BS!I5</f>
        <v>64.19</v>
      </c>
      <c r="F5" s="388"/>
      <c r="G5" s="225"/>
      <c r="H5" s="225"/>
      <c r="I5" s="225"/>
      <c r="J5" s="13"/>
    </row>
    <row r="6" spans="1:919" ht="15" customHeight="1" x14ac:dyDescent="0.25">
      <c r="E6" s="226" t="s">
        <v>481</v>
      </c>
      <c r="F6" s="80"/>
      <c r="G6" s="80"/>
      <c r="H6" s="80"/>
      <c r="I6" s="80"/>
      <c r="J6" s="18"/>
    </row>
    <row r="7" spans="1:919" s="5" customFormat="1" ht="15" customHeight="1" x14ac:dyDescent="0.25">
      <c r="A7" s="1"/>
      <c r="B7" s="1"/>
      <c r="C7" s="1"/>
      <c r="D7" s="1"/>
      <c r="E7" s="387" t="str">
        <f>BS!I7</f>
        <v>4227162980008</v>
      </c>
      <c r="F7" s="387"/>
      <c r="G7" s="16"/>
      <c r="H7" s="16"/>
      <c r="I7" s="19"/>
      <c r="J7" s="12" t="str">
        <f>IF('[4]#UNOS'!B12="","",'[4]#UNOS'!B12)</f>
        <v/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</row>
    <row r="8" spans="1:919" s="16" customFormat="1" ht="15" customHeight="1" x14ac:dyDescent="0.3">
      <c r="A8" s="14"/>
      <c r="B8" s="14"/>
      <c r="C8" s="14"/>
      <c r="D8" s="14"/>
      <c r="E8" s="226" t="s">
        <v>1</v>
      </c>
      <c r="F8" s="7"/>
      <c r="G8" s="21"/>
      <c r="I8" s="19"/>
      <c r="J8" s="1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</row>
    <row r="9" spans="1:919" s="5" customFormat="1" ht="15" customHeight="1" x14ac:dyDescent="0.25">
      <c r="A9" s="1"/>
      <c r="B9" s="1"/>
      <c r="C9" s="1"/>
      <c r="D9" s="1"/>
      <c r="E9" s="405" t="str">
        <f>BS!I9</f>
        <v>4227162980008</v>
      </c>
      <c r="F9" s="405"/>
      <c r="G9" s="21"/>
      <c r="H9" s="16"/>
      <c r="I9" s="19"/>
      <c r="J9" s="8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</row>
    <row r="10" spans="1:919" s="5" customFormat="1" ht="15" customHeight="1" x14ac:dyDescent="0.25">
      <c r="A10" s="1"/>
      <c r="B10" s="1"/>
      <c r="C10" s="1"/>
      <c r="D10" s="1"/>
      <c r="E10" s="226" t="s">
        <v>482</v>
      </c>
      <c r="F10" s="82"/>
      <c r="G10" s="21"/>
      <c r="H10" s="16"/>
      <c r="I10" s="19"/>
      <c r="J10" s="8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</row>
    <row r="11" spans="1:919" ht="16.8" x14ac:dyDescent="0.3">
      <c r="E11" s="392" t="s">
        <v>182</v>
      </c>
      <c r="F11" s="392"/>
      <c r="G11" s="392"/>
      <c r="H11" s="392"/>
      <c r="I11" s="392"/>
      <c r="J11" s="392"/>
    </row>
    <row r="12" spans="1:919" ht="16.8" x14ac:dyDescent="0.3">
      <c r="E12" s="392" t="s">
        <v>183</v>
      </c>
      <c r="F12" s="392"/>
      <c r="G12" s="392"/>
      <c r="H12" s="392"/>
      <c r="I12" s="392"/>
      <c r="J12" s="392"/>
    </row>
    <row r="13" spans="1:919" ht="15" x14ac:dyDescent="0.3">
      <c r="E13" s="393" t="s">
        <v>589</v>
      </c>
      <c r="F13" s="393"/>
      <c r="G13" s="393"/>
      <c r="H13" s="393"/>
      <c r="I13" s="393"/>
      <c r="J13" s="393"/>
    </row>
    <row r="14" spans="1:919" ht="11.25" customHeight="1" x14ac:dyDescent="0.3">
      <c r="E14" s="83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F14" s="84"/>
      <c r="G14" s="84"/>
      <c r="H14" s="84"/>
      <c r="J14" s="26" t="s">
        <v>5</v>
      </c>
    </row>
    <row r="15" spans="1:919" ht="44.25" customHeight="1" x14ac:dyDescent="0.3">
      <c r="E15" s="27" t="s">
        <v>6</v>
      </c>
      <c r="F15" s="28" t="s">
        <v>7</v>
      </c>
      <c r="G15" s="28" t="s">
        <v>8</v>
      </c>
      <c r="H15" s="29" t="s">
        <v>9</v>
      </c>
      <c r="I15" s="29" t="s">
        <v>583</v>
      </c>
      <c r="J15" s="30" t="s">
        <v>584</v>
      </c>
    </row>
    <row r="16" spans="1:919" s="31" customFormat="1" ht="14.25" customHeight="1" x14ac:dyDescent="0.3">
      <c r="A16" s="32"/>
      <c r="B16" s="32"/>
      <c r="C16" s="32"/>
      <c r="D16" s="32"/>
      <c r="E16" s="33">
        <v>1</v>
      </c>
      <c r="F16" s="34">
        <v>2</v>
      </c>
      <c r="G16" s="34">
        <v>3</v>
      </c>
      <c r="H16" s="35">
        <v>4</v>
      </c>
      <c r="I16" s="35">
        <v>5</v>
      </c>
      <c r="J16" s="35">
        <v>6</v>
      </c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</row>
    <row r="17" spans="1:10" ht="15" customHeight="1" x14ac:dyDescent="0.3">
      <c r="E17" s="85"/>
      <c r="F17" s="38" t="s">
        <v>184</v>
      </c>
      <c r="G17" s="43"/>
      <c r="H17" s="39"/>
      <c r="I17" s="40"/>
      <c r="J17" s="40"/>
    </row>
    <row r="18" spans="1:10" ht="15" customHeight="1" x14ac:dyDescent="0.3">
      <c r="A18" s="23">
        <v>0.01</v>
      </c>
      <c r="B18" s="23">
        <v>0.88</v>
      </c>
      <c r="C18" s="23">
        <f t="shared" ref="C18:D29" si="0">IF(LEN(I18)=0,"",1+ABS((I18*A18)/LEN(I18))+A18)</f>
        <v>162487.38</v>
      </c>
      <c r="D18" s="23">
        <f>IF(LEN(J18)=0,"",1+ABS((J18*B18)/LEN(J18))+B18)</f>
        <v>12609839.853333335</v>
      </c>
      <c r="E18" s="85" t="s">
        <v>13</v>
      </c>
      <c r="F18" s="86" t="s">
        <v>185</v>
      </c>
      <c r="G18" s="43"/>
      <c r="H18" s="39">
        <v>201</v>
      </c>
      <c r="I18" s="40">
        <f t="array" ref="I18">IF(AND(ISBLANK(I19:I21)),"",SUM(I19:I21))</f>
        <v>146237733</v>
      </c>
      <c r="J18" s="40">
        <f t="array" ref="J18">IF(AND(ISBLANK(J19:J21)),"",SUM(J19:J21))</f>
        <v>128964252</v>
      </c>
    </row>
    <row r="19" spans="1:10" ht="26.4" x14ac:dyDescent="0.3">
      <c r="A19" s="23">
        <v>0.02</v>
      </c>
      <c r="B19" s="23">
        <v>0.89</v>
      </c>
      <c r="C19" s="23">
        <f t="shared" si="0"/>
        <v>317764.74444444448</v>
      </c>
      <c r="D19" s="23">
        <f t="shared" si="0"/>
        <v>12214014.790000001</v>
      </c>
      <c r="E19" s="85" t="s">
        <v>147</v>
      </c>
      <c r="F19" s="87" t="s">
        <v>186</v>
      </c>
      <c r="G19" s="43"/>
      <c r="H19" s="39">
        <v>202</v>
      </c>
      <c r="I19" s="42">
        <v>142993676</v>
      </c>
      <c r="J19" s="42">
        <v>123512490</v>
      </c>
    </row>
    <row r="20" spans="1:10" s="24" customFormat="1" ht="26.4" x14ac:dyDescent="0.3">
      <c r="A20" s="23">
        <v>0.03</v>
      </c>
      <c r="B20" s="23">
        <v>0.9</v>
      </c>
      <c r="C20" s="23">
        <f t="shared" si="0"/>
        <v>13904.131428571429</v>
      </c>
      <c r="D20" s="23">
        <f t="shared" si="0"/>
        <v>619731.48571428587</v>
      </c>
      <c r="E20" s="85" t="s">
        <v>149</v>
      </c>
      <c r="F20" s="87" t="s">
        <v>187</v>
      </c>
      <c r="G20" s="43"/>
      <c r="H20" s="39">
        <v>203</v>
      </c>
      <c r="I20" s="42">
        <v>3244057</v>
      </c>
      <c r="J20" s="42">
        <v>4820119</v>
      </c>
    </row>
    <row r="21" spans="1:10" s="24" customFormat="1" ht="26.4" x14ac:dyDescent="0.3">
      <c r="A21" s="23">
        <v>0.04</v>
      </c>
      <c r="B21" s="23">
        <v>0.91</v>
      </c>
      <c r="C21" s="23">
        <f t="shared" si="0"/>
        <v>1.04</v>
      </c>
      <c r="D21" s="23">
        <f t="shared" si="0"/>
        <v>95801.098333333342</v>
      </c>
      <c r="E21" s="85" t="s">
        <v>151</v>
      </c>
      <c r="F21" s="87" t="s">
        <v>188</v>
      </c>
      <c r="G21" s="43"/>
      <c r="H21" s="39">
        <v>204</v>
      </c>
      <c r="I21" s="42">
        <v>0</v>
      </c>
      <c r="J21" s="42">
        <v>631643</v>
      </c>
    </row>
    <row r="22" spans="1:10" s="24" customFormat="1" ht="15" customHeight="1" x14ac:dyDescent="0.3">
      <c r="A22" s="23">
        <v>0.05</v>
      </c>
      <c r="B22" s="23">
        <v>0.92</v>
      </c>
      <c r="C22" s="23">
        <f t="shared" si="0"/>
        <v>79026.268750000003</v>
      </c>
      <c r="D22" s="23">
        <f t="shared" si="0"/>
        <v>1189356.415</v>
      </c>
      <c r="E22" s="85" t="s">
        <v>16</v>
      </c>
      <c r="F22" s="86" t="s">
        <v>189</v>
      </c>
      <c r="G22" s="43"/>
      <c r="H22" s="39">
        <v>205</v>
      </c>
      <c r="I22" s="40">
        <f t="array" ref="I22">IF(AND(ISBLANK(I23:I24)),"",SUM(I23:I24))</f>
        <v>12644035</v>
      </c>
      <c r="J22" s="40">
        <f t="array" ref="J22">IF(AND(ISBLANK(J23:J24)),"",SUM(J23:J24))</f>
        <v>10342213</v>
      </c>
    </row>
    <row r="23" spans="1:10" s="24" customFormat="1" ht="26.4" x14ac:dyDescent="0.3">
      <c r="A23" s="23">
        <v>0.06</v>
      </c>
      <c r="B23" s="23">
        <v>0.93</v>
      </c>
      <c r="C23" s="23">
        <f t="shared" si="0"/>
        <v>89503.412499999991</v>
      </c>
      <c r="D23" s="23">
        <f t="shared" si="0"/>
        <v>1202284.1912499999</v>
      </c>
      <c r="E23" s="85" t="s">
        <v>19</v>
      </c>
      <c r="F23" s="87" t="s">
        <v>190</v>
      </c>
      <c r="G23" s="43"/>
      <c r="H23" s="39">
        <v>206</v>
      </c>
      <c r="I23" s="42">
        <v>11933647</v>
      </c>
      <c r="J23" s="42">
        <v>10342213</v>
      </c>
    </row>
    <row r="24" spans="1:10" s="24" customFormat="1" ht="25.5" customHeight="1" x14ac:dyDescent="0.3">
      <c r="A24" s="23">
        <v>7.0000000000000007E-2</v>
      </c>
      <c r="B24" s="23">
        <v>0.94</v>
      </c>
      <c r="C24" s="23">
        <f t="shared" si="0"/>
        <v>8288.93</v>
      </c>
      <c r="D24" s="23">
        <f t="shared" si="0"/>
        <v>1.94</v>
      </c>
      <c r="E24" s="85" t="s">
        <v>22</v>
      </c>
      <c r="F24" s="87" t="s">
        <v>191</v>
      </c>
      <c r="G24" s="43"/>
      <c r="H24" s="39">
        <v>207</v>
      </c>
      <c r="I24" s="42">
        <v>710388</v>
      </c>
      <c r="J24" s="42">
        <v>0</v>
      </c>
    </row>
    <row r="25" spans="1:10" s="91" customFormat="1" ht="15" customHeight="1" x14ac:dyDescent="0.3">
      <c r="A25" s="88">
        <v>0.08</v>
      </c>
      <c r="B25" s="88">
        <v>0.95</v>
      </c>
      <c r="C25" s="88">
        <f t="shared" si="0"/>
        <v>1187500.6177777778</v>
      </c>
      <c r="D25" s="88">
        <f t="shared" si="0"/>
        <v>12521217.177777776</v>
      </c>
      <c r="E25" s="89" t="s">
        <v>28</v>
      </c>
      <c r="F25" s="90" t="s">
        <v>192</v>
      </c>
      <c r="G25" s="38"/>
      <c r="H25" s="29">
        <v>208</v>
      </c>
      <c r="I25" s="54">
        <f>IFERROR(IF(AND(I18,I22)="","",SUM((I18)-SUM(I22))),"")</f>
        <v>133593698</v>
      </c>
      <c r="J25" s="54">
        <f>IFERROR(IF(AND(J18,J22)="","",SUM((J18)-SUM(J22))),"")</f>
        <v>118622039</v>
      </c>
    </row>
    <row r="26" spans="1:10" s="24" customFormat="1" ht="15" customHeight="1" x14ac:dyDescent="0.3">
      <c r="A26" s="23">
        <v>0.09</v>
      </c>
      <c r="B26" s="23">
        <v>0.96</v>
      </c>
      <c r="C26" s="23">
        <f t="shared" si="0"/>
        <v>1005718.1499999999</v>
      </c>
      <c r="D26" s="23">
        <f t="shared" si="0"/>
        <v>9805677.5200000014</v>
      </c>
      <c r="E26" s="85" t="s">
        <v>37</v>
      </c>
      <c r="F26" s="86" t="s">
        <v>193</v>
      </c>
      <c r="G26" s="43"/>
      <c r="H26" s="39">
        <v>209</v>
      </c>
      <c r="I26" s="42">
        <v>89397072</v>
      </c>
      <c r="J26" s="42">
        <v>81713963</v>
      </c>
    </row>
    <row r="27" spans="1:10" s="24" customFormat="1" ht="15" customHeight="1" x14ac:dyDescent="0.3">
      <c r="A27" s="23">
        <v>0.1</v>
      </c>
      <c r="B27" s="23">
        <v>0.97</v>
      </c>
      <c r="C27" s="23">
        <f t="shared" si="0"/>
        <v>320221.42499999999</v>
      </c>
      <c r="D27" s="23">
        <f t="shared" si="0"/>
        <v>2805091.62</v>
      </c>
      <c r="E27" s="85" t="s">
        <v>52</v>
      </c>
      <c r="F27" s="86" t="s">
        <v>194</v>
      </c>
      <c r="G27" s="43"/>
      <c r="H27" s="39">
        <v>210</v>
      </c>
      <c r="I27" s="42">
        <v>25617626</v>
      </c>
      <c r="J27" s="42">
        <v>23134760</v>
      </c>
    </row>
    <row r="28" spans="1:10" s="24" customFormat="1" ht="15" customHeight="1" x14ac:dyDescent="0.3">
      <c r="A28" s="23">
        <v>0.11</v>
      </c>
      <c r="B28" s="23">
        <v>0.98</v>
      </c>
      <c r="C28" s="23">
        <f t="shared" si="0"/>
        <v>876968.49249999993</v>
      </c>
      <c r="D28" s="23">
        <f t="shared" si="0"/>
        <v>7175954.3475000001</v>
      </c>
      <c r="E28" s="89" t="s">
        <v>55</v>
      </c>
      <c r="F28" s="90" t="s">
        <v>195</v>
      </c>
      <c r="G28" s="38"/>
      <c r="H28" s="29">
        <v>211</v>
      </c>
      <c r="I28" s="54">
        <f>IFERROR(IF(AND(I26,I27)="","",SUM((I26)-SUM(I27))),"")</f>
        <v>63779446</v>
      </c>
      <c r="J28" s="54">
        <f>IFERROR(IF(AND(J26,J27)="","",SUM((J26)-SUM(J27))),"")</f>
        <v>58579203</v>
      </c>
    </row>
    <row r="29" spans="1:10" s="24" customFormat="1" ht="15" customHeight="1" x14ac:dyDescent="0.3">
      <c r="A29" s="23">
        <v>0.12</v>
      </c>
      <c r="B29" s="23">
        <v>0.99</v>
      </c>
      <c r="C29" s="23">
        <f t="shared" si="0"/>
        <v>212647.06666666665</v>
      </c>
      <c r="D29" s="23">
        <f t="shared" si="0"/>
        <v>1005046.89625</v>
      </c>
      <c r="E29" s="85" t="s">
        <v>58</v>
      </c>
      <c r="F29" s="86" t="s">
        <v>196</v>
      </c>
      <c r="G29" s="43"/>
      <c r="H29" s="39">
        <v>212</v>
      </c>
      <c r="I29" s="40">
        <f>IFERROR(IF(AND(I33:I37)="","",SUM(I33:I37)),"")</f>
        <v>-15948446</v>
      </c>
      <c r="J29" s="40">
        <f>IFERROR(IF(AND(J33:J37)="","",SUM(J33:J37)),"")</f>
        <v>-8121575</v>
      </c>
    </row>
    <row r="30" spans="1:10" s="24" customFormat="1" ht="15.75" customHeight="1" x14ac:dyDescent="0.3">
      <c r="A30" s="23"/>
      <c r="B30" s="23"/>
      <c r="C30" s="23"/>
      <c r="D30" s="23"/>
      <c r="E30" s="48"/>
      <c r="G30" s="92"/>
      <c r="J30" s="50" t="s">
        <v>197</v>
      </c>
    </row>
    <row r="31" spans="1:10" s="24" customFormat="1" ht="44.25" customHeight="1" x14ac:dyDescent="0.3">
      <c r="A31" s="23"/>
      <c r="B31" s="23"/>
      <c r="C31" s="23"/>
      <c r="D31" s="23"/>
      <c r="E31" s="27" t="s">
        <v>6</v>
      </c>
      <c r="F31" s="28" t="s">
        <v>7</v>
      </c>
      <c r="G31" s="28" t="s">
        <v>8</v>
      </c>
      <c r="H31" s="29" t="s">
        <v>9</v>
      </c>
      <c r="I31" s="29" t="str">
        <f>I15</f>
        <v>Od 01.01. do 30.06.
tekuće godine</v>
      </c>
      <c r="J31" s="29" t="str">
        <f>J15</f>
        <v>Od 01.01. do 30.06.
prethodne godine</v>
      </c>
    </row>
    <row r="32" spans="1:10" s="24" customFormat="1" ht="14.25" customHeight="1" x14ac:dyDescent="0.3">
      <c r="A32" s="23"/>
      <c r="B32" s="23"/>
      <c r="C32" s="23"/>
      <c r="D32" s="23"/>
      <c r="E32" s="33">
        <v>1</v>
      </c>
      <c r="F32" s="34">
        <v>2</v>
      </c>
      <c r="G32" s="34">
        <v>3</v>
      </c>
      <c r="H32" s="35">
        <v>4</v>
      </c>
      <c r="I32" s="35">
        <v>5</v>
      </c>
      <c r="J32" s="35">
        <v>6</v>
      </c>
    </row>
    <row r="33" spans="1:919" ht="26.4" x14ac:dyDescent="0.3">
      <c r="A33" s="23">
        <v>0.13</v>
      </c>
      <c r="B33" s="23">
        <v>1</v>
      </c>
      <c r="C33" s="23">
        <f>IF(LEN(I33)=0,"",1+ABS((I33*A33)/LEN(I33))+A33)</f>
        <v>173686.86444444445</v>
      </c>
      <c r="D33" s="23">
        <f>IF(LEN(J33)=0,"",1+ABS((J33*B33)/LEN(J33))+B33)</f>
        <v>1161456.625</v>
      </c>
      <c r="E33" s="85" t="s">
        <v>198</v>
      </c>
      <c r="F33" s="44" t="s">
        <v>199</v>
      </c>
      <c r="G33" s="43"/>
      <c r="H33" s="39">
        <v>213</v>
      </c>
      <c r="I33" s="42">
        <v>-12024397</v>
      </c>
      <c r="J33" s="42">
        <v>-9291637</v>
      </c>
    </row>
    <row r="34" spans="1:919" ht="26.4" x14ac:dyDescent="0.3">
      <c r="A34" s="23">
        <v>0.14000000000000001</v>
      </c>
      <c r="B34" s="23">
        <v>1.01</v>
      </c>
      <c r="C34" s="23">
        <f t="shared" ref="C34:D56" si="1">IF(LEN(I34)=0,"",1+ABS((I34*A34)/LEN(I34))+A34)</f>
        <v>11508.79</v>
      </c>
      <c r="D34" s="23">
        <f t="shared" si="1"/>
        <v>56284.765000000007</v>
      </c>
      <c r="E34" s="93" t="s">
        <v>200</v>
      </c>
      <c r="F34" s="94" t="s">
        <v>201</v>
      </c>
      <c r="G34" s="95"/>
      <c r="H34" s="39">
        <v>214</v>
      </c>
      <c r="I34" s="42">
        <v>493185</v>
      </c>
      <c r="J34" s="42">
        <v>334353</v>
      </c>
    </row>
    <row r="35" spans="1:919" ht="25.5" customHeight="1" x14ac:dyDescent="0.3">
      <c r="A35" s="23">
        <v>0.15</v>
      </c>
      <c r="B35" s="23">
        <v>1.02</v>
      </c>
      <c r="C35" s="23">
        <f t="shared" si="1"/>
        <v>17527.642857142859</v>
      </c>
      <c r="D35" s="23">
        <f t="shared" si="1"/>
        <v>951082.66</v>
      </c>
      <c r="E35" s="93" t="s">
        <v>202</v>
      </c>
      <c r="F35" s="94" t="s">
        <v>203</v>
      </c>
      <c r="G35" s="95"/>
      <c r="H35" s="39">
        <v>215</v>
      </c>
      <c r="I35" s="42">
        <v>-817903</v>
      </c>
      <c r="J35" s="42">
        <v>6527024</v>
      </c>
    </row>
    <row r="36" spans="1:919" s="31" customFormat="1" ht="15" customHeight="1" x14ac:dyDescent="0.3">
      <c r="A36" s="23">
        <v>0.16</v>
      </c>
      <c r="B36" s="23">
        <v>1.03</v>
      </c>
      <c r="C36" s="23">
        <f t="shared" si="1"/>
        <v>7087.2400000000007</v>
      </c>
      <c r="D36" s="23">
        <f t="shared" si="1"/>
        <v>331160.71428571432</v>
      </c>
      <c r="E36" s="93" t="s">
        <v>204</v>
      </c>
      <c r="F36" s="94" t="s">
        <v>205</v>
      </c>
      <c r="G36" s="95"/>
      <c r="H36" s="39">
        <v>216</v>
      </c>
      <c r="I36" s="42">
        <v>265728</v>
      </c>
      <c r="J36" s="42">
        <v>2250593</v>
      </c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  <c r="AIH36" s="36"/>
      <c r="AII36" s="36"/>
    </row>
    <row r="37" spans="1:919" s="24" customFormat="1" ht="15" customHeight="1" x14ac:dyDescent="0.3">
      <c r="A37" s="23">
        <v>0.17</v>
      </c>
      <c r="B37" s="23">
        <v>1.04</v>
      </c>
      <c r="C37" s="23">
        <f t="shared" si="1"/>
        <v>82133.673750000002</v>
      </c>
      <c r="D37" s="23">
        <f t="shared" si="1"/>
        <v>1032450.0800000001</v>
      </c>
      <c r="E37" s="93" t="s">
        <v>206</v>
      </c>
      <c r="F37" s="94" t="s">
        <v>207</v>
      </c>
      <c r="G37" s="95"/>
      <c r="H37" s="39">
        <v>217</v>
      </c>
      <c r="I37" s="42">
        <v>-3865059</v>
      </c>
      <c r="J37" s="42">
        <v>-7941908</v>
      </c>
    </row>
    <row r="38" spans="1:919" s="24" customFormat="1" ht="15" customHeight="1" x14ac:dyDescent="0.3">
      <c r="A38" s="23">
        <v>0.18</v>
      </c>
      <c r="B38" s="23">
        <v>1.05</v>
      </c>
      <c r="C38" s="23">
        <f t="shared" si="1"/>
        <v>6482.14</v>
      </c>
      <c r="D38" s="23">
        <f t="shared" si="1"/>
        <v>2.0499999999999998</v>
      </c>
      <c r="E38" s="93" t="s">
        <v>61</v>
      </c>
      <c r="F38" s="95" t="s">
        <v>208</v>
      </c>
      <c r="G38" s="95"/>
      <c r="H38" s="39">
        <v>218</v>
      </c>
      <c r="I38" s="40">
        <f>IFERROR(IF(AND(I39:I46)="","",SUM(I39:I46)),"")</f>
        <v>216032</v>
      </c>
      <c r="J38" s="40">
        <f>IFERROR(IF(AND(J39:J46)="","",SUM(J39:J46)),"")</f>
        <v>0</v>
      </c>
    </row>
    <row r="39" spans="1:919" s="24" customFormat="1" ht="15" customHeight="1" x14ac:dyDescent="0.3">
      <c r="A39" s="23">
        <v>0.19</v>
      </c>
      <c r="B39" s="23">
        <v>1.06</v>
      </c>
      <c r="C39" s="23">
        <f t="shared" si="1"/>
        <v>1.19</v>
      </c>
      <c r="D39" s="23">
        <f t="shared" si="1"/>
        <v>2.06</v>
      </c>
      <c r="E39" s="93" t="s">
        <v>209</v>
      </c>
      <c r="F39" s="94" t="s">
        <v>210</v>
      </c>
      <c r="G39" s="95"/>
      <c r="H39" s="39">
        <v>219</v>
      </c>
      <c r="I39" s="42">
        <v>0</v>
      </c>
      <c r="J39" s="42">
        <v>0</v>
      </c>
    </row>
    <row r="40" spans="1:919" s="24" customFormat="1" ht="26.4" x14ac:dyDescent="0.3">
      <c r="A40" s="23">
        <v>0.2</v>
      </c>
      <c r="B40" s="23">
        <v>1.07</v>
      </c>
      <c r="C40" s="23">
        <f t="shared" si="1"/>
        <v>1.2</v>
      </c>
      <c r="D40" s="23">
        <f t="shared" si="1"/>
        <v>2.0700000000000003</v>
      </c>
      <c r="E40" s="93" t="s">
        <v>211</v>
      </c>
      <c r="F40" s="94" t="s">
        <v>212</v>
      </c>
      <c r="G40" s="95"/>
      <c r="H40" s="39">
        <v>220</v>
      </c>
      <c r="I40" s="42">
        <v>0</v>
      </c>
      <c r="J40" s="42">
        <v>0</v>
      </c>
    </row>
    <row r="41" spans="1:919" s="24" customFormat="1" ht="15" customHeight="1" x14ac:dyDescent="0.3">
      <c r="A41" s="23">
        <v>0.21</v>
      </c>
      <c r="B41" s="23">
        <v>1.08</v>
      </c>
      <c r="C41" s="23">
        <f t="shared" si="1"/>
        <v>1.21</v>
      </c>
      <c r="D41" s="23">
        <f t="shared" si="1"/>
        <v>2.08</v>
      </c>
      <c r="E41" s="93" t="s">
        <v>213</v>
      </c>
      <c r="F41" s="94" t="s">
        <v>214</v>
      </c>
      <c r="G41" s="95"/>
      <c r="H41" s="39">
        <v>221</v>
      </c>
      <c r="I41" s="42">
        <v>0</v>
      </c>
      <c r="J41" s="42">
        <v>0</v>
      </c>
    </row>
    <row r="42" spans="1:919" s="24" customFormat="1" ht="15" customHeight="1" x14ac:dyDescent="0.3">
      <c r="A42" s="23">
        <v>0.22</v>
      </c>
      <c r="B42" s="23">
        <v>1.0900000000000001</v>
      </c>
      <c r="C42" s="23">
        <f t="shared" si="1"/>
        <v>7998.3666666666668</v>
      </c>
      <c r="D42" s="23">
        <f t="shared" si="1"/>
        <v>2.09</v>
      </c>
      <c r="E42" s="93" t="s">
        <v>215</v>
      </c>
      <c r="F42" s="94" t="s">
        <v>216</v>
      </c>
      <c r="G42" s="95"/>
      <c r="H42" s="39">
        <v>222</v>
      </c>
      <c r="I42" s="42">
        <v>218104</v>
      </c>
      <c r="J42" s="42">
        <v>0</v>
      </c>
    </row>
    <row r="43" spans="1:919" s="24" customFormat="1" ht="15" customHeight="1" x14ac:dyDescent="0.3">
      <c r="A43" s="23">
        <v>0.23</v>
      </c>
      <c r="B43" s="23">
        <v>1.1000000000000001</v>
      </c>
      <c r="C43" s="23">
        <f t="shared" si="1"/>
        <v>1.23</v>
      </c>
      <c r="D43" s="23">
        <f t="shared" si="1"/>
        <v>2.1</v>
      </c>
      <c r="E43" s="93" t="s">
        <v>217</v>
      </c>
      <c r="F43" s="94" t="s">
        <v>218</v>
      </c>
      <c r="G43" s="95"/>
      <c r="H43" s="39">
        <v>223</v>
      </c>
      <c r="I43" s="42">
        <v>0</v>
      </c>
      <c r="J43" s="42">
        <v>0</v>
      </c>
    </row>
    <row r="44" spans="1:919" s="24" customFormat="1" ht="15" customHeight="1" x14ac:dyDescent="0.3">
      <c r="A44" s="23">
        <v>0.24</v>
      </c>
      <c r="B44" s="23">
        <v>1.1100000000000001</v>
      </c>
      <c r="C44" s="23">
        <f t="shared" si="1"/>
        <v>100.69599999999998</v>
      </c>
      <c r="D44" s="23">
        <f t="shared" si="1"/>
        <v>2.1100000000000003</v>
      </c>
      <c r="E44" s="93" t="s">
        <v>219</v>
      </c>
      <c r="F44" s="94" t="s">
        <v>220</v>
      </c>
      <c r="G44" s="95"/>
      <c r="H44" s="39">
        <v>224</v>
      </c>
      <c r="I44" s="42">
        <v>-2072</v>
      </c>
      <c r="J44" s="42">
        <v>0</v>
      </c>
    </row>
    <row r="45" spans="1:919" s="24" customFormat="1" ht="15" customHeight="1" x14ac:dyDescent="0.3">
      <c r="A45" s="23">
        <v>0.25</v>
      </c>
      <c r="B45" s="23">
        <v>1.1200000000000001</v>
      </c>
      <c r="C45" s="23">
        <f t="shared" si="1"/>
        <v>1.25</v>
      </c>
      <c r="D45" s="23">
        <f t="shared" si="1"/>
        <v>2.12</v>
      </c>
      <c r="E45" s="93" t="s">
        <v>221</v>
      </c>
      <c r="F45" s="94" t="s">
        <v>222</v>
      </c>
      <c r="G45" s="95"/>
      <c r="H45" s="39">
        <v>225</v>
      </c>
      <c r="I45" s="42">
        <v>0</v>
      </c>
      <c r="J45" s="42">
        <v>0</v>
      </c>
    </row>
    <row r="46" spans="1:919" s="24" customFormat="1" ht="15" customHeight="1" x14ac:dyDescent="0.3">
      <c r="A46" s="23">
        <v>0.26</v>
      </c>
      <c r="B46" s="23">
        <v>1.1299999999999999</v>
      </c>
      <c r="C46" s="23">
        <f t="shared" si="1"/>
        <v>1.26</v>
      </c>
      <c r="D46" s="23">
        <f t="shared" si="1"/>
        <v>2.13</v>
      </c>
      <c r="E46" s="93" t="s">
        <v>223</v>
      </c>
      <c r="F46" s="94" t="s">
        <v>224</v>
      </c>
      <c r="G46" s="95"/>
      <c r="H46" s="39">
        <v>226</v>
      </c>
      <c r="I46" s="42">
        <v>0</v>
      </c>
      <c r="J46" s="42">
        <v>0</v>
      </c>
    </row>
    <row r="47" spans="1:919" s="24" customFormat="1" ht="15" customHeight="1" x14ac:dyDescent="0.3">
      <c r="A47" s="23">
        <v>0.27</v>
      </c>
      <c r="B47" s="23">
        <v>1.1399999999999999</v>
      </c>
      <c r="C47" s="23">
        <f t="shared" si="1"/>
        <v>2077.6150000000002</v>
      </c>
      <c r="D47" s="23">
        <f t="shared" si="1"/>
        <v>32230.754285714283</v>
      </c>
      <c r="E47" s="93" t="s">
        <v>65</v>
      </c>
      <c r="F47" s="95" t="s">
        <v>225</v>
      </c>
      <c r="G47" s="95"/>
      <c r="H47" s="39">
        <v>227</v>
      </c>
      <c r="I47" s="42">
        <v>-46141</v>
      </c>
      <c r="J47" s="42">
        <v>-197895</v>
      </c>
    </row>
    <row r="48" spans="1:919" s="24" customFormat="1" ht="15" customHeight="1" x14ac:dyDescent="0.3">
      <c r="A48" s="23">
        <v>0.28000000000000003</v>
      </c>
      <c r="B48" s="23">
        <v>1.1499999999999999</v>
      </c>
      <c r="C48" s="23">
        <f t="shared" si="1"/>
        <v>228106.84000000003</v>
      </c>
      <c r="D48" s="23">
        <f t="shared" si="1"/>
        <v>1078641.857142857</v>
      </c>
      <c r="E48" s="93" t="s">
        <v>68</v>
      </c>
      <c r="F48" s="95" t="s">
        <v>226</v>
      </c>
      <c r="G48" s="95"/>
      <c r="H48" s="39">
        <v>228</v>
      </c>
      <c r="I48" s="42">
        <v>5702639</v>
      </c>
      <c r="J48" s="42">
        <v>6565633</v>
      </c>
    </row>
    <row r="49" spans="1:10" s="24" customFormat="1" ht="15" customHeight="1" x14ac:dyDescent="0.3">
      <c r="A49" s="23">
        <v>0.28999999999999998</v>
      </c>
      <c r="B49" s="23">
        <v>1.1599999999999999</v>
      </c>
      <c r="C49" s="23">
        <f t="shared" si="1"/>
        <v>23117.431666666664</v>
      </c>
      <c r="D49" s="23">
        <f t="shared" si="1"/>
        <v>68063.613333333327</v>
      </c>
      <c r="E49" s="93" t="s">
        <v>71</v>
      </c>
      <c r="F49" s="95" t="s">
        <v>227</v>
      </c>
      <c r="G49" s="95"/>
      <c r="H49" s="39">
        <v>229</v>
      </c>
      <c r="I49" s="40">
        <f>IFERROR(IF(AND(I50:I56,I61:I64)="","",SUM(I50:I56,I61:I64)),"")</f>
        <v>478265</v>
      </c>
      <c r="J49" s="40">
        <f>IFERROR(IF(AND(J50:J56,J61:J64)="","",SUM(J50:J56,J61:J64)),"")</f>
        <v>352042</v>
      </c>
    </row>
    <row r="50" spans="1:10" s="24" customFormat="1" ht="15" customHeight="1" x14ac:dyDescent="0.3">
      <c r="A50" s="23">
        <v>0.3</v>
      </c>
      <c r="B50" s="23">
        <v>1.17</v>
      </c>
      <c r="C50" s="23">
        <f t="shared" si="1"/>
        <v>1503.4999999999998</v>
      </c>
      <c r="D50" s="23">
        <f t="shared" si="1"/>
        <v>21724.623999999996</v>
      </c>
      <c r="E50" s="93" t="s">
        <v>228</v>
      </c>
      <c r="F50" s="94" t="s">
        <v>229</v>
      </c>
      <c r="G50" s="95"/>
      <c r="H50" s="39">
        <v>230</v>
      </c>
      <c r="I50" s="42">
        <v>-30044</v>
      </c>
      <c r="J50" s="42">
        <v>92831</v>
      </c>
    </row>
    <row r="51" spans="1:10" s="24" customFormat="1" ht="26.4" x14ac:dyDescent="0.3">
      <c r="A51" s="23">
        <v>0.31</v>
      </c>
      <c r="B51" s="23">
        <v>1.18</v>
      </c>
      <c r="C51" s="23">
        <f t="shared" si="1"/>
        <v>26263.941666666669</v>
      </c>
      <c r="D51" s="23">
        <f t="shared" si="1"/>
        <v>50980.343333333331</v>
      </c>
      <c r="E51" s="93" t="s">
        <v>230</v>
      </c>
      <c r="F51" s="94" t="s">
        <v>231</v>
      </c>
      <c r="G51" s="95"/>
      <c r="H51" s="39">
        <v>231</v>
      </c>
      <c r="I51" s="42">
        <v>508309</v>
      </c>
      <c r="J51" s="42">
        <v>259211</v>
      </c>
    </row>
    <row r="52" spans="1:10" s="24" customFormat="1" ht="25.5" customHeight="1" x14ac:dyDescent="0.3">
      <c r="A52" s="23">
        <v>0.32</v>
      </c>
      <c r="B52" s="23">
        <v>1.19</v>
      </c>
      <c r="C52" s="23">
        <f t="shared" si="1"/>
        <v>1.32</v>
      </c>
      <c r="D52" s="23">
        <f t="shared" si="1"/>
        <v>2.19</v>
      </c>
      <c r="E52" s="93" t="s">
        <v>232</v>
      </c>
      <c r="F52" s="94" t="s">
        <v>233</v>
      </c>
      <c r="G52" s="95"/>
      <c r="H52" s="39">
        <v>232</v>
      </c>
      <c r="I52" s="42">
        <v>0</v>
      </c>
      <c r="J52" s="42">
        <v>0</v>
      </c>
    </row>
    <row r="53" spans="1:10" s="24" customFormat="1" ht="15" customHeight="1" x14ac:dyDescent="0.3">
      <c r="A53" s="23">
        <v>0.33</v>
      </c>
      <c r="B53" s="23">
        <v>1.2</v>
      </c>
      <c r="C53" s="23">
        <f t="shared" si="1"/>
        <v>1.33</v>
      </c>
      <c r="D53" s="23">
        <f t="shared" si="1"/>
        <v>2.2000000000000002</v>
      </c>
      <c r="E53" s="93" t="s">
        <v>234</v>
      </c>
      <c r="F53" s="94" t="s">
        <v>235</v>
      </c>
      <c r="G53" s="95"/>
      <c r="H53" s="39">
        <v>233</v>
      </c>
      <c r="I53" s="42">
        <v>0</v>
      </c>
      <c r="J53" s="42">
        <v>0</v>
      </c>
    </row>
    <row r="54" spans="1:10" s="24" customFormat="1" ht="15" customHeight="1" x14ac:dyDescent="0.3">
      <c r="A54" s="23">
        <v>0.34</v>
      </c>
      <c r="B54" s="23">
        <v>1.21</v>
      </c>
      <c r="C54" s="23">
        <f t="shared" si="1"/>
        <v>1.34</v>
      </c>
      <c r="D54" s="23">
        <f t="shared" si="1"/>
        <v>2.21</v>
      </c>
      <c r="E54" s="93" t="s">
        <v>236</v>
      </c>
      <c r="F54" s="94" t="s">
        <v>237</v>
      </c>
      <c r="G54" s="95"/>
      <c r="H54" s="39">
        <v>234</v>
      </c>
      <c r="I54" s="42">
        <v>0</v>
      </c>
      <c r="J54" s="42">
        <v>0</v>
      </c>
    </row>
    <row r="55" spans="1:10" s="24" customFormat="1" ht="26.4" x14ac:dyDescent="0.3">
      <c r="A55" s="23">
        <v>0.35</v>
      </c>
      <c r="B55" s="23">
        <v>1.22</v>
      </c>
      <c r="C55" s="23">
        <f t="shared" si="1"/>
        <v>1.35</v>
      </c>
      <c r="D55" s="23">
        <f t="shared" si="1"/>
        <v>2.2199999999999998</v>
      </c>
      <c r="E55" s="93" t="s">
        <v>238</v>
      </c>
      <c r="F55" s="94" t="s">
        <v>239</v>
      </c>
      <c r="G55" s="95"/>
      <c r="H55" s="39">
        <v>235</v>
      </c>
      <c r="I55" s="42">
        <v>0</v>
      </c>
      <c r="J55" s="42">
        <v>0</v>
      </c>
    </row>
    <row r="56" spans="1:10" s="24" customFormat="1" ht="15" customHeight="1" x14ac:dyDescent="0.3">
      <c r="A56" s="23">
        <v>0.36</v>
      </c>
      <c r="B56" s="23">
        <v>1.23</v>
      </c>
      <c r="C56" s="23">
        <f t="shared" si="1"/>
        <v>1.3599999999999999</v>
      </c>
      <c r="D56" s="23">
        <f t="shared" si="1"/>
        <v>2.23</v>
      </c>
      <c r="E56" s="93" t="s">
        <v>240</v>
      </c>
      <c r="F56" s="94" t="s">
        <v>241</v>
      </c>
      <c r="G56" s="95"/>
      <c r="H56" s="39">
        <v>236</v>
      </c>
      <c r="I56" s="42">
        <v>0</v>
      </c>
      <c r="J56" s="42">
        <v>0</v>
      </c>
    </row>
    <row r="57" spans="1:10" s="24" customFormat="1" ht="22.5" customHeight="1" x14ac:dyDescent="0.3">
      <c r="A57" s="23"/>
      <c r="B57" s="23"/>
      <c r="C57" s="23"/>
      <c r="D57" s="23">
        <f>IF(LEN(J54)=0,"",1+ABS((J54*B57)/LEN(J54))+B57)</f>
        <v>1</v>
      </c>
      <c r="G57" s="64"/>
    </row>
    <row r="58" spans="1:10" s="24" customFormat="1" ht="22.5" customHeight="1" x14ac:dyDescent="0.3">
      <c r="A58" s="23"/>
      <c r="B58" s="23"/>
      <c r="C58" s="23"/>
      <c r="D58" s="23"/>
      <c r="E58" s="48"/>
      <c r="G58" s="64"/>
      <c r="J58" s="50" t="s">
        <v>242</v>
      </c>
    </row>
    <row r="59" spans="1:10" s="24" customFormat="1" ht="44.25" customHeight="1" x14ac:dyDescent="0.3">
      <c r="A59" s="23"/>
      <c r="B59" s="23"/>
      <c r="C59" s="23"/>
      <c r="D59" s="23"/>
      <c r="E59" s="27" t="s">
        <v>6</v>
      </c>
      <c r="F59" s="28" t="s">
        <v>7</v>
      </c>
      <c r="G59" s="28" t="s">
        <v>8</v>
      </c>
      <c r="H59" s="29" t="s">
        <v>9</v>
      </c>
      <c r="I59" s="29" t="str">
        <f>I15</f>
        <v>Od 01.01. do 30.06.
tekuće godine</v>
      </c>
      <c r="J59" s="29" t="str">
        <f>J15</f>
        <v>Od 01.01. do 30.06.
prethodne godine</v>
      </c>
    </row>
    <row r="60" spans="1:10" s="24" customFormat="1" ht="15" customHeight="1" x14ac:dyDescent="0.3">
      <c r="A60" s="23"/>
      <c r="B60" s="23"/>
      <c r="C60" s="23"/>
      <c r="D60" s="23"/>
      <c r="E60" s="33">
        <v>1</v>
      </c>
      <c r="F60" s="34">
        <v>2</v>
      </c>
      <c r="G60" s="34">
        <v>3</v>
      </c>
      <c r="H60" s="35">
        <v>4</v>
      </c>
      <c r="I60" s="96">
        <v>5</v>
      </c>
      <c r="J60" s="97">
        <v>6</v>
      </c>
    </row>
    <row r="61" spans="1:10" s="24" customFormat="1" ht="25.5" customHeight="1" x14ac:dyDescent="0.3">
      <c r="A61" s="23">
        <v>0.37</v>
      </c>
      <c r="B61" s="23">
        <v>1.24</v>
      </c>
      <c r="C61" s="23">
        <f>IF(LEN(I61)=0,"",1+ABS((I61*A61)/LEN(I61))+A61)</f>
        <v>1.37</v>
      </c>
      <c r="D61" s="23">
        <f>IF(LEN(J61)=0,"",1+ABS((J61*B61)/LEN(J61))+B61)</f>
        <v>2.2400000000000002</v>
      </c>
      <c r="E61" s="93" t="s">
        <v>243</v>
      </c>
      <c r="F61" s="94" t="s">
        <v>244</v>
      </c>
      <c r="G61" s="95"/>
      <c r="H61" s="98">
        <v>237</v>
      </c>
      <c r="I61" s="99">
        <v>0</v>
      </c>
      <c r="J61" s="100">
        <v>0</v>
      </c>
    </row>
    <row r="62" spans="1:10" s="24" customFormat="1" ht="15" customHeight="1" x14ac:dyDescent="0.3">
      <c r="A62" s="23">
        <v>0.38</v>
      </c>
      <c r="B62" s="23">
        <v>1.25</v>
      </c>
      <c r="C62" s="23">
        <f t="shared" ref="C62:D87" si="2">IF(LEN(I62)=0,"",1+ABS((I62*A62)/LEN(I62))+A62)</f>
        <v>1.38</v>
      </c>
      <c r="D62" s="23">
        <f t="shared" si="2"/>
        <v>2.25</v>
      </c>
      <c r="E62" s="93" t="s">
        <v>245</v>
      </c>
      <c r="F62" s="94" t="s">
        <v>246</v>
      </c>
      <c r="G62" s="95"/>
      <c r="H62" s="98">
        <v>238</v>
      </c>
      <c r="I62" s="42">
        <v>0</v>
      </c>
      <c r="J62" s="100">
        <v>0</v>
      </c>
    </row>
    <row r="63" spans="1:10" s="24" customFormat="1" ht="15" customHeight="1" x14ac:dyDescent="0.3">
      <c r="A63" s="23">
        <v>0.39</v>
      </c>
      <c r="B63" s="23">
        <v>1.26</v>
      </c>
      <c r="C63" s="23">
        <f t="shared" si="2"/>
        <v>1.3900000000000001</v>
      </c>
      <c r="D63" s="23">
        <f t="shared" si="2"/>
        <v>2.2599999999999998</v>
      </c>
      <c r="E63" s="93" t="s">
        <v>247</v>
      </c>
      <c r="F63" s="94" t="s">
        <v>248</v>
      </c>
      <c r="G63" s="95"/>
      <c r="H63" s="98">
        <v>239</v>
      </c>
      <c r="I63" s="99">
        <v>0</v>
      </c>
      <c r="J63" s="100">
        <v>0</v>
      </c>
    </row>
    <row r="64" spans="1:10" s="24" customFormat="1" ht="25.5" customHeight="1" x14ac:dyDescent="0.3">
      <c r="A64" s="23">
        <v>0.4</v>
      </c>
      <c r="B64" s="23">
        <v>1.27</v>
      </c>
      <c r="C64" s="23">
        <f t="shared" si="2"/>
        <v>1.4</v>
      </c>
      <c r="D64" s="23">
        <f t="shared" si="2"/>
        <v>2.27</v>
      </c>
      <c r="E64" s="93" t="s">
        <v>249</v>
      </c>
      <c r="F64" s="94" t="s">
        <v>250</v>
      </c>
      <c r="G64" s="95"/>
      <c r="H64" s="98">
        <v>240</v>
      </c>
      <c r="I64" s="42">
        <v>0</v>
      </c>
      <c r="J64" s="100">
        <v>0</v>
      </c>
    </row>
    <row r="65" spans="1:919" s="24" customFormat="1" ht="15" customHeight="1" x14ac:dyDescent="0.3">
      <c r="A65" s="23">
        <v>0.41</v>
      </c>
      <c r="B65" s="23">
        <v>1.28</v>
      </c>
      <c r="C65" s="23">
        <f t="shared" si="2"/>
        <v>1.41</v>
      </c>
      <c r="D65" s="23">
        <f t="shared" si="2"/>
        <v>2.2800000000000002</v>
      </c>
      <c r="E65" s="93" t="s">
        <v>74</v>
      </c>
      <c r="F65" s="95" t="s">
        <v>251</v>
      </c>
      <c r="G65" s="95"/>
      <c r="H65" s="98">
        <v>241</v>
      </c>
      <c r="I65" s="99">
        <v>0</v>
      </c>
      <c r="J65" s="100">
        <v>0</v>
      </c>
    </row>
    <row r="66" spans="1:919" ht="15" customHeight="1" x14ac:dyDescent="0.3">
      <c r="A66" s="23">
        <v>0.42</v>
      </c>
      <c r="B66" s="23">
        <v>1.29</v>
      </c>
      <c r="C66" s="23">
        <f t="shared" si="2"/>
        <v>185458.42</v>
      </c>
      <c r="D66" s="23">
        <f t="shared" si="2"/>
        <v>1330133.0842857144</v>
      </c>
      <c r="E66" s="93" t="s">
        <v>77</v>
      </c>
      <c r="F66" s="95" t="s">
        <v>252</v>
      </c>
      <c r="G66" s="95"/>
      <c r="H66" s="98">
        <v>242</v>
      </c>
      <c r="I66" s="42">
        <v>3090950</v>
      </c>
      <c r="J66" s="100">
        <v>7217764</v>
      </c>
    </row>
    <row r="67" spans="1:919" ht="15" customHeight="1" x14ac:dyDescent="0.3">
      <c r="A67" s="23">
        <v>0.43</v>
      </c>
      <c r="B67" s="23">
        <v>1.3</v>
      </c>
      <c r="C67" s="23">
        <f t="shared" si="2"/>
        <v>1577222.7249999999</v>
      </c>
      <c r="D67" s="23">
        <f t="shared" si="2"/>
        <v>4806050.625</v>
      </c>
      <c r="E67" s="93" t="s">
        <v>80</v>
      </c>
      <c r="F67" s="95" t="s">
        <v>253</v>
      </c>
      <c r="G67" s="95"/>
      <c r="H67" s="98">
        <v>243</v>
      </c>
      <c r="I67" s="99">
        <v>29343652</v>
      </c>
      <c r="J67" s="100">
        <v>29575682</v>
      </c>
    </row>
    <row r="68" spans="1:919" ht="15" customHeight="1" x14ac:dyDescent="0.3">
      <c r="A68" s="23">
        <v>0.44</v>
      </c>
      <c r="B68" s="23">
        <v>1.31</v>
      </c>
      <c r="C68" s="23">
        <f t="shared" si="2"/>
        <v>469544.54857142863</v>
      </c>
      <c r="D68" s="23">
        <f t="shared" si="2"/>
        <v>1448706.42</v>
      </c>
      <c r="E68" s="93" t="s">
        <v>83</v>
      </c>
      <c r="F68" s="95" t="s">
        <v>254</v>
      </c>
      <c r="G68" s="95"/>
      <c r="H68" s="98">
        <v>244</v>
      </c>
      <c r="I68" s="42">
        <v>7470004</v>
      </c>
      <c r="J68" s="100">
        <v>7741167</v>
      </c>
    </row>
    <row r="69" spans="1:919" s="31" customFormat="1" ht="15" customHeight="1" x14ac:dyDescent="0.3">
      <c r="A69" s="23">
        <v>0.45</v>
      </c>
      <c r="B69" s="23">
        <v>1.32</v>
      </c>
      <c r="C69" s="23">
        <f t="shared" si="2"/>
        <v>2340439.5250000004</v>
      </c>
      <c r="D69" s="23">
        <f t="shared" si="2"/>
        <v>6546910.4350000005</v>
      </c>
      <c r="E69" s="93" t="s">
        <v>86</v>
      </c>
      <c r="F69" s="95" t="s">
        <v>255</v>
      </c>
      <c r="G69" s="95"/>
      <c r="H69" s="98">
        <v>245</v>
      </c>
      <c r="I69" s="99">
        <v>41607788</v>
      </c>
      <c r="J69" s="100">
        <v>39678231</v>
      </c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  <c r="JC69" s="36"/>
      <c r="JD69" s="36"/>
      <c r="JE69" s="36"/>
      <c r="JF69" s="36"/>
      <c r="JG69" s="36"/>
      <c r="JH69" s="36"/>
      <c r="JI69" s="36"/>
      <c r="JJ69" s="36"/>
      <c r="JK69" s="36"/>
      <c r="JL69" s="36"/>
      <c r="JM69" s="36"/>
      <c r="JN69" s="36"/>
      <c r="JO69" s="36"/>
      <c r="JP69" s="36"/>
      <c r="JQ69" s="36"/>
      <c r="JR69" s="36"/>
      <c r="JS69" s="36"/>
      <c r="JT69" s="36"/>
      <c r="JU69" s="36"/>
      <c r="JV69" s="36"/>
      <c r="JW69" s="36"/>
      <c r="JX69" s="36"/>
      <c r="JY69" s="36"/>
      <c r="JZ69" s="36"/>
      <c r="KA69" s="36"/>
      <c r="KB69" s="36"/>
      <c r="KC69" s="36"/>
      <c r="KD69" s="36"/>
      <c r="KE69" s="36"/>
      <c r="KF69" s="36"/>
      <c r="KG69" s="36"/>
      <c r="KH69" s="36"/>
      <c r="KI69" s="36"/>
      <c r="KJ69" s="36"/>
      <c r="KK69" s="36"/>
      <c r="KL69" s="36"/>
      <c r="KM69" s="36"/>
      <c r="KN69" s="36"/>
      <c r="KO69" s="36"/>
      <c r="KP69" s="36"/>
      <c r="KQ69" s="36"/>
      <c r="KR69" s="36"/>
      <c r="KS69" s="36"/>
      <c r="KT69" s="36"/>
      <c r="KU69" s="36"/>
      <c r="KV69" s="36"/>
      <c r="KW69" s="36"/>
      <c r="KX69" s="36"/>
      <c r="KY69" s="36"/>
      <c r="KZ69" s="36"/>
      <c r="LA69" s="36"/>
      <c r="LB69" s="36"/>
      <c r="LC69" s="36"/>
      <c r="LD69" s="36"/>
      <c r="LE69" s="36"/>
      <c r="LF69" s="36"/>
      <c r="LG69" s="36"/>
      <c r="LH69" s="36"/>
      <c r="LI69" s="36"/>
      <c r="LJ69" s="36"/>
      <c r="LK69" s="36"/>
      <c r="LL69" s="36"/>
      <c r="LM69" s="36"/>
      <c r="LN69" s="36"/>
      <c r="LO69" s="36"/>
      <c r="LP69" s="36"/>
      <c r="LQ69" s="36"/>
      <c r="LR69" s="36"/>
      <c r="LS69" s="36"/>
      <c r="LT69" s="36"/>
      <c r="LU69" s="36"/>
      <c r="LV69" s="36"/>
      <c r="LW69" s="36"/>
      <c r="LX69" s="36"/>
      <c r="LY69" s="36"/>
      <c r="LZ69" s="36"/>
      <c r="MA69" s="36"/>
      <c r="MB69" s="36"/>
      <c r="MC69" s="36"/>
      <c r="MD69" s="36"/>
      <c r="ME69" s="36"/>
      <c r="MF69" s="36"/>
      <c r="MG69" s="36"/>
      <c r="MH69" s="36"/>
      <c r="MI69" s="36"/>
      <c r="MJ69" s="36"/>
      <c r="MK69" s="36"/>
      <c r="ML69" s="36"/>
      <c r="MM69" s="36"/>
      <c r="MN69" s="36"/>
      <c r="MO69" s="36"/>
      <c r="MP69" s="36"/>
      <c r="MQ69" s="36"/>
      <c r="MR69" s="36"/>
      <c r="MS69" s="36"/>
      <c r="MT69" s="36"/>
      <c r="MU69" s="36"/>
      <c r="MV69" s="36"/>
      <c r="MW69" s="36"/>
      <c r="MX69" s="36"/>
      <c r="MY69" s="36"/>
      <c r="MZ69" s="36"/>
      <c r="NA69" s="36"/>
      <c r="NB69" s="36"/>
      <c r="NC69" s="36"/>
      <c r="ND69" s="36"/>
      <c r="NE69" s="36"/>
      <c r="NF69" s="36"/>
      <c r="NG69" s="36"/>
      <c r="NH69" s="36"/>
      <c r="NI69" s="36"/>
      <c r="NJ69" s="36"/>
      <c r="NK69" s="36"/>
      <c r="NL69" s="36"/>
      <c r="NM69" s="36"/>
      <c r="NN69" s="36"/>
      <c r="NO69" s="36"/>
      <c r="NP69" s="36"/>
      <c r="NQ69" s="36"/>
      <c r="NR69" s="36"/>
      <c r="NS69" s="36"/>
      <c r="NT69" s="36"/>
      <c r="NU69" s="36"/>
      <c r="NV69" s="36"/>
      <c r="NW69" s="36"/>
      <c r="NX69" s="36"/>
      <c r="NY69" s="36"/>
      <c r="NZ69" s="36"/>
      <c r="OA69" s="36"/>
      <c r="OB69" s="36"/>
      <c r="OC69" s="36"/>
      <c r="OD69" s="36"/>
      <c r="OE69" s="36"/>
      <c r="OF69" s="36"/>
      <c r="OG69" s="36"/>
      <c r="OH69" s="36"/>
      <c r="OI69" s="36"/>
      <c r="OJ69" s="36"/>
      <c r="OK69" s="36"/>
      <c r="OL69" s="36"/>
      <c r="OM69" s="36"/>
      <c r="ON69" s="36"/>
      <c r="OO69" s="36"/>
      <c r="OP69" s="36"/>
      <c r="OQ69" s="36"/>
      <c r="OR69" s="36"/>
      <c r="OS69" s="36"/>
      <c r="OT69" s="36"/>
      <c r="OU69" s="36"/>
      <c r="OV69" s="36"/>
      <c r="OW69" s="36"/>
      <c r="OX69" s="36"/>
      <c r="OY69" s="36"/>
      <c r="OZ69" s="36"/>
      <c r="PA69" s="36"/>
      <c r="PB69" s="36"/>
      <c r="PC69" s="36"/>
      <c r="PD69" s="36"/>
      <c r="PE69" s="36"/>
      <c r="PF69" s="36"/>
      <c r="PG69" s="36"/>
      <c r="PH69" s="36"/>
      <c r="PI69" s="36"/>
      <c r="PJ69" s="36"/>
      <c r="PK69" s="36"/>
      <c r="PL69" s="36"/>
      <c r="PM69" s="36"/>
      <c r="PN69" s="36"/>
      <c r="PO69" s="36"/>
      <c r="PP69" s="36"/>
      <c r="PQ69" s="36"/>
      <c r="PR69" s="36"/>
      <c r="PS69" s="36"/>
      <c r="PT69" s="36"/>
      <c r="PU69" s="36"/>
      <c r="PV69" s="36"/>
      <c r="PW69" s="36"/>
      <c r="PX69" s="36"/>
      <c r="PY69" s="36"/>
      <c r="PZ69" s="36"/>
      <c r="QA69" s="36"/>
      <c r="QB69" s="36"/>
      <c r="QC69" s="36"/>
      <c r="QD69" s="36"/>
      <c r="QE69" s="36"/>
      <c r="QF69" s="36"/>
      <c r="QG69" s="36"/>
      <c r="QH69" s="36"/>
      <c r="QI69" s="36"/>
      <c r="QJ69" s="36"/>
      <c r="QK69" s="36"/>
      <c r="QL69" s="36"/>
      <c r="QM69" s="36"/>
      <c r="QN69" s="36"/>
      <c r="QO69" s="36"/>
      <c r="QP69" s="36"/>
      <c r="QQ69" s="36"/>
      <c r="QR69" s="36"/>
      <c r="QS69" s="36"/>
      <c r="QT69" s="36"/>
      <c r="QU69" s="36"/>
      <c r="QV69" s="36"/>
      <c r="QW69" s="36"/>
      <c r="QX69" s="36"/>
      <c r="QY69" s="36"/>
      <c r="QZ69" s="36"/>
      <c r="RA69" s="36"/>
      <c r="RB69" s="36"/>
      <c r="RC69" s="36"/>
      <c r="RD69" s="36"/>
      <c r="RE69" s="36"/>
      <c r="RF69" s="36"/>
      <c r="RG69" s="36"/>
      <c r="RH69" s="36"/>
      <c r="RI69" s="36"/>
      <c r="RJ69" s="36"/>
      <c r="RK69" s="36"/>
      <c r="RL69" s="36"/>
      <c r="RM69" s="36"/>
      <c r="RN69" s="36"/>
      <c r="RO69" s="36"/>
      <c r="RP69" s="36"/>
      <c r="RQ69" s="36"/>
      <c r="RR69" s="36"/>
      <c r="RS69" s="36"/>
      <c r="RT69" s="36"/>
      <c r="RU69" s="36"/>
      <c r="RV69" s="36"/>
      <c r="RW69" s="36"/>
      <c r="RX69" s="36"/>
      <c r="RY69" s="36"/>
      <c r="RZ69" s="36"/>
      <c r="SA69" s="36"/>
      <c r="SB69" s="36"/>
      <c r="SC69" s="36"/>
      <c r="SD69" s="36"/>
      <c r="SE69" s="36"/>
      <c r="SF69" s="36"/>
      <c r="SG69" s="36"/>
      <c r="SH69" s="36"/>
      <c r="SI69" s="36"/>
      <c r="SJ69" s="36"/>
      <c r="SK69" s="36"/>
      <c r="SL69" s="36"/>
      <c r="SM69" s="36"/>
      <c r="SN69" s="36"/>
      <c r="SO69" s="36"/>
      <c r="SP69" s="36"/>
      <c r="SQ69" s="36"/>
      <c r="SR69" s="36"/>
      <c r="SS69" s="36"/>
      <c r="ST69" s="36"/>
      <c r="SU69" s="36"/>
      <c r="SV69" s="36"/>
      <c r="SW69" s="36"/>
      <c r="SX69" s="36"/>
      <c r="SY69" s="36"/>
      <c r="SZ69" s="36"/>
      <c r="TA69" s="36"/>
      <c r="TB69" s="36"/>
      <c r="TC69" s="36"/>
      <c r="TD69" s="36"/>
      <c r="TE69" s="36"/>
      <c r="TF69" s="36"/>
      <c r="TG69" s="36"/>
      <c r="TH69" s="36"/>
      <c r="TI69" s="36"/>
      <c r="TJ69" s="36"/>
      <c r="TK69" s="36"/>
      <c r="TL69" s="36"/>
      <c r="TM69" s="36"/>
      <c r="TN69" s="36"/>
      <c r="TO69" s="36"/>
      <c r="TP69" s="36"/>
      <c r="TQ69" s="36"/>
      <c r="TR69" s="36"/>
      <c r="TS69" s="36"/>
      <c r="TT69" s="36"/>
      <c r="TU69" s="36"/>
      <c r="TV69" s="36"/>
      <c r="TW69" s="36"/>
      <c r="TX69" s="36"/>
      <c r="TY69" s="36"/>
      <c r="TZ69" s="36"/>
      <c r="UA69" s="36"/>
      <c r="UB69" s="36"/>
      <c r="UC69" s="36"/>
      <c r="UD69" s="36"/>
      <c r="UE69" s="36"/>
      <c r="UF69" s="36"/>
      <c r="UG69" s="36"/>
      <c r="UH69" s="36"/>
      <c r="UI69" s="36"/>
      <c r="UJ69" s="36"/>
      <c r="UK69" s="36"/>
      <c r="UL69" s="36"/>
      <c r="UM69" s="36"/>
      <c r="UN69" s="36"/>
      <c r="UO69" s="36"/>
      <c r="UP69" s="36"/>
      <c r="UQ69" s="36"/>
      <c r="UR69" s="36"/>
      <c r="US69" s="36"/>
      <c r="UT69" s="36"/>
      <c r="UU69" s="36"/>
      <c r="UV69" s="36"/>
      <c r="UW69" s="36"/>
      <c r="UX69" s="36"/>
      <c r="UY69" s="36"/>
      <c r="UZ69" s="36"/>
      <c r="VA69" s="36"/>
      <c r="VB69" s="36"/>
      <c r="VC69" s="36"/>
      <c r="VD69" s="36"/>
      <c r="VE69" s="36"/>
      <c r="VF69" s="36"/>
      <c r="VG69" s="36"/>
      <c r="VH69" s="36"/>
      <c r="VI69" s="36"/>
      <c r="VJ69" s="36"/>
      <c r="VK69" s="36"/>
      <c r="VL69" s="36"/>
      <c r="VM69" s="36"/>
      <c r="VN69" s="36"/>
      <c r="VO69" s="36"/>
      <c r="VP69" s="36"/>
      <c r="VQ69" s="36"/>
      <c r="VR69" s="36"/>
      <c r="VS69" s="36"/>
      <c r="VT69" s="36"/>
      <c r="VU69" s="36"/>
      <c r="VV69" s="36"/>
      <c r="VW69" s="36"/>
      <c r="VX69" s="36"/>
      <c r="VY69" s="36"/>
      <c r="VZ69" s="36"/>
      <c r="WA69" s="36"/>
      <c r="WB69" s="36"/>
      <c r="WC69" s="36"/>
      <c r="WD69" s="36"/>
      <c r="WE69" s="36"/>
      <c r="WF69" s="36"/>
      <c r="WG69" s="36"/>
      <c r="WH69" s="36"/>
      <c r="WI69" s="36"/>
      <c r="WJ69" s="36"/>
      <c r="WK69" s="36"/>
      <c r="WL69" s="36"/>
      <c r="WM69" s="36"/>
      <c r="WN69" s="36"/>
      <c r="WO69" s="36"/>
      <c r="WP69" s="36"/>
      <c r="WQ69" s="36"/>
      <c r="WR69" s="36"/>
      <c r="WS69" s="36"/>
      <c r="WT69" s="36"/>
      <c r="WU69" s="36"/>
      <c r="WV69" s="36"/>
      <c r="WW69" s="36"/>
      <c r="WX69" s="36"/>
      <c r="WY69" s="36"/>
      <c r="WZ69" s="36"/>
      <c r="XA69" s="36"/>
      <c r="XB69" s="36"/>
      <c r="XC69" s="36"/>
      <c r="XD69" s="36"/>
      <c r="XE69" s="36"/>
      <c r="XF69" s="36"/>
      <c r="XG69" s="36"/>
      <c r="XH69" s="36"/>
      <c r="XI69" s="36"/>
      <c r="XJ69" s="36"/>
      <c r="XK69" s="36"/>
      <c r="XL69" s="36"/>
      <c r="XM69" s="36"/>
      <c r="XN69" s="36"/>
      <c r="XO69" s="36"/>
      <c r="XP69" s="36"/>
      <c r="XQ69" s="36"/>
      <c r="XR69" s="36"/>
      <c r="XS69" s="36"/>
      <c r="XT69" s="36"/>
      <c r="XU69" s="36"/>
      <c r="XV69" s="36"/>
      <c r="XW69" s="36"/>
      <c r="XX69" s="36"/>
      <c r="XY69" s="36"/>
      <c r="XZ69" s="36"/>
      <c r="YA69" s="36"/>
      <c r="YB69" s="36"/>
      <c r="YC69" s="36"/>
      <c r="YD69" s="36"/>
      <c r="YE69" s="36"/>
      <c r="YF69" s="36"/>
      <c r="YG69" s="36"/>
      <c r="YH69" s="36"/>
      <c r="YI69" s="36"/>
      <c r="YJ69" s="36"/>
      <c r="YK69" s="36"/>
      <c r="YL69" s="36"/>
      <c r="YM69" s="36"/>
      <c r="YN69" s="36"/>
      <c r="YO69" s="36"/>
      <c r="YP69" s="36"/>
      <c r="YQ69" s="36"/>
      <c r="YR69" s="36"/>
      <c r="YS69" s="36"/>
      <c r="YT69" s="36"/>
      <c r="YU69" s="36"/>
      <c r="YV69" s="36"/>
      <c r="YW69" s="36"/>
      <c r="YX69" s="36"/>
      <c r="YY69" s="36"/>
      <c r="YZ69" s="36"/>
      <c r="ZA69" s="36"/>
      <c r="ZB69" s="36"/>
      <c r="ZC69" s="36"/>
      <c r="ZD69" s="36"/>
      <c r="ZE69" s="36"/>
      <c r="ZF69" s="36"/>
      <c r="ZG69" s="36"/>
      <c r="ZH69" s="36"/>
      <c r="ZI69" s="36"/>
      <c r="ZJ69" s="36"/>
      <c r="ZK69" s="36"/>
      <c r="ZL69" s="36"/>
      <c r="ZM69" s="36"/>
      <c r="ZN69" s="36"/>
      <c r="ZO69" s="36"/>
      <c r="ZP69" s="36"/>
      <c r="ZQ69" s="36"/>
      <c r="ZR69" s="36"/>
      <c r="ZS69" s="36"/>
      <c r="ZT69" s="36"/>
      <c r="ZU69" s="36"/>
      <c r="ZV69" s="36"/>
      <c r="ZW69" s="36"/>
      <c r="ZX69" s="36"/>
      <c r="ZY69" s="36"/>
      <c r="ZZ69" s="36"/>
      <c r="AAA69" s="36"/>
      <c r="AAB69" s="36"/>
      <c r="AAC69" s="36"/>
      <c r="AAD69" s="36"/>
      <c r="AAE69" s="36"/>
      <c r="AAF69" s="36"/>
      <c r="AAG69" s="36"/>
      <c r="AAH69" s="36"/>
      <c r="AAI69" s="36"/>
      <c r="AAJ69" s="36"/>
      <c r="AAK69" s="36"/>
      <c r="AAL69" s="36"/>
      <c r="AAM69" s="36"/>
      <c r="AAN69" s="36"/>
      <c r="AAO69" s="36"/>
      <c r="AAP69" s="36"/>
      <c r="AAQ69" s="36"/>
      <c r="AAR69" s="36"/>
      <c r="AAS69" s="36"/>
      <c r="AAT69" s="36"/>
      <c r="AAU69" s="36"/>
      <c r="AAV69" s="36"/>
      <c r="AAW69" s="36"/>
      <c r="AAX69" s="36"/>
      <c r="AAY69" s="36"/>
      <c r="AAZ69" s="36"/>
      <c r="ABA69" s="36"/>
      <c r="ABB69" s="36"/>
      <c r="ABC69" s="36"/>
      <c r="ABD69" s="36"/>
      <c r="ABE69" s="36"/>
      <c r="ABF69" s="36"/>
      <c r="ABG69" s="36"/>
      <c r="ABH69" s="36"/>
      <c r="ABI69" s="36"/>
      <c r="ABJ69" s="36"/>
      <c r="ABK69" s="36"/>
      <c r="ABL69" s="36"/>
      <c r="ABM69" s="36"/>
      <c r="ABN69" s="36"/>
      <c r="ABO69" s="36"/>
      <c r="ABP69" s="36"/>
      <c r="ABQ69" s="36"/>
      <c r="ABR69" s="36"/>
      <c r="ABS69" s="36"/>
      <c r="ABT69" s="36"/>
      <c r="ABU69" s="36"/>
      <c r="ABV69" s="36"/>
      <c r="ABW69" s="36"/>
      <c r="ABX69" s="36"/>
      <c r="ABY69" s="36"/>
      <c r="ABZ69" s="36"/>
      <c r="ACA69" s="36"/>
      <c r="ACB69" s="36"/>
      <c r="ACC69" s="36"/>
      <c r="ACD69" s="36"/>
      <c r="ACE69" s="36"/>
      <c r="ACF69" s="36"/>
      <c r="ACG69" s="36"/>
      <c r="ACH69" s="36"/>
      <c r="ACI69" s="36"/>
      <c r="ACJ69" s="36"/>
      <c r="ACK69" s="36"/>
      <c r="ACL69" s="36"/>
      <c r="ACM69" s="36"/>
      <c r="ACN69" s="36"/>
      <c r="ACO69" s="36"/>
      <c r="ACP69" s="36"/>
      <c r="ACQ69" s="36"/>
      <c r="ACR69" s="36"/>
      <c r="ACS69" s="36"/>
      <c r="ACT69" s="36"/>
      <c r="ACU69" s="36"/>
      <c r="ACV69" s="36"/>
      <c r="ACW69" s="36"/>
      <c r="ACX69" s="36"/>
      <c r="ACY69" s="36"/>
      <c r="ACZ69" s="36"/>
      <c r="ADA69" s="36"/>
      <c r="ADB69" s="36"/>
      <c r="ADC69" s="36"/>
      <c r="ADD69" s="36"/>
      <c r="ADE69" s="36"/>
      <c r="ADF69" s="36"/>
      <c r="ADG69" s="36"/>
      <c r="ADH69" s="36"/>
      <c r="ADI69" s="36"/>
      <c r="ADJ69" s="36"/>
      <c r="ADK69" s="36"/>
      <c r="ADL69" s="36"/>
      <c r="ADM69" s="36"/>
      <c r="ADN69" s="36"/>
      <c r="ADO69" s="36"/>
      <c r="ADP69" s="36"/>
      <c r="ADQ69" s="36"/>
      <c r="ADR69" s="36"/>
      <c r="ADS69" s="36"/>
      <c r="ADT69" s="36"/>
      <c r="ADU69" s="36"/>
      <c r="ADV69" s="36"/>
      <c r="ADW69" s="36"/>
      <c r="ADX69" s="36"/>
      <c r="ADY69" s="36"/>
      <c r="ADZ69" s="36"/>
      <c r="AEA69" s="36"/>
      <c r="AEB69" s="36"/>
      <c r="AEC69" s="36"/>
      <c r="AED69" s="36"/>
      <c r="AEE69" s="36"/>
      <c r="AEF69" s="36"/>
      <c r="AEG69" s="36"/>
      <c r="AEH69" s="36"/>
      <c r="AEI69" s="36"/>
      <c r="AEJ69" s="36"/>
      <c r="AEK69" s="36"/>
      <c r="AEL69" s="36"/>
      <c r="AEM69" s="36"/>
      <c r="AEN69" s="36"/>
      <c r="AEO69" s="36"/>
      <c r="AEP69" s="36"/>
      <c r="AEQ69" s="36"/>
      <c r="AER69" s="36"/>
      <c r="AES69" s="36"/>
      <c r="AET69" s="36"/>
      <c r="AEU69" s="36"/>
      <c r="AEV69" s="36"/>
      <c r="AEW69" s="36"/>
      <c r="AEX69" s="36"/>
      <c r="AEY69" s="36"/>
      <c r="AEZ69" s="36"/>
      <c r="AFA69" s="36"/>
      <c r="AFB69" s="36"/>
      <c r="AFC69" s="36"/>
      <c r="AFD69" s="36"/>
      <c r="AFE69" s="36"/>
      <c r="AFF69" s="36"/>
      <c r="AFG69" s="36"/>
      <c r="AFH69" s="36"/>
      <c r="AFI69" s="36"/>
      <c r="AFJ69" s="36"/>
      <c r="AFK69" s="36"/>
      <c r="AFL69" s="36"/>
      <c r="AFM69" s="36"/>
      <c r="AFN69" s="36"/>
      <c r="AFO69" s="36"/>
      <c r="AFP69" s="36"/>
      <c r="AFQ69" s="36"/>
      <c r="AFR69" s="36"/>
      <c r="AFS69" s="36"/>
      <c r="AFT69" s="36"/>
      <c r="AFU69" s="36"/>
      <c r="AFV69" s="36"/>
      <c r="AFW69" s="36"/>
      <c r="AFX69" s="36"/>
      <c r="AFY69" s="36"/>
      <c r="AFZ69" s="36"/>
      <c r="AGA69" s="36"/>
      <c r="AGB69" s="36"/>
      <c r="AGC69" s="36"/>
      <c r="AGD69" s="36"/>
      <c r="AGE69" s="36"/>
      <c r="AGF69" s="36"/>
      <c r="AGG69" s="36"/>
      <c r="AGH69" s="36"/>
      <c r="AGI69" s="36"/>
      <c r="AGJ69" s="36"/>
      <c r="AGK69" s="36"/>
      <c r="AGL69" s="36"/>
      <c r="AGM69" s="36"/>
      <c r="AGN69" s="36"/>
      <c r="AGO69" s="36"/>
      <c r="AGP69" s="36"/>
      <c r="AGQ69" s="36"/>
      <c r="AGR69" s="36"/>
      <c r="AGS69" s="36"/>
      <c r="AGT69" s="36"/>
      <c r="AGU69" s="36"/>
      <c r="AGV69" s="36"/>
      <c r="AGW69" s="36"/>
      <c r="AGX69" s="36"/>
      <c r="AGY69" s="36"/>
      <c r="AGZ69" s="36"/>
      <c r="AHA69" s="36"/>
      <c r="AHB69" s="36"/>
      <c r="AHC69" s="36"/>
      <c r="AHD69" s="36"/>
      <c r="AHE69" s="36"/>
      <c r="AHF69" s="36"/>
      <c r="AHG69" s="36"/>
      <c r="AHH69" s="36"/>
      <c r="AHI69" s="36"/>
      <c r="AHJ69" s="36"/>
      <c r="AHK69" s="36"/>
      <c r="AHL69" s="36"/>
      <c r="AHM69" s="36"/>
      <c r="AHN69" s="36"/>
      <c r="AHO69" s="36"/>
      <c r="AHP69" s="36"/>
      <c r="AHQ69" s="36"/>
      <c r="AHR69" s="36"/>
      <c r="AHS69" s="36"/>
      <c r="AHT69" s="36"/>
      <c r="AHU69" s="36"/>
      <c r="AHV69" s="36"/>
      <c r="AHW69" s="36"/>
      <c r="AHX69" s="36"/>
      <c r="AHY69" s="36"/>
      <c r="AHZ69" s="36"/>
      <c r="AIA69" s="36"/>
      <c r="AIB69" s="36"/>
      <c r="AIC69" s="36"/>
      <c r="AID69" s="36"/>
      <c r="AIE69" s="36"/>
      <c r="AIF69" s="36"/>
      <c r="AIG69" s="36"/>
      <c r="AIH69" s="36"/>
      <c r="AII69" s="36"/>
    </row>
    <row r="70" spans="1:919" s="24" customFormat="1" ht="15" customHeight="1" x14ac:dyDescent="0.3">
      <c r="A70" s="23">
        <v>0.46</v>
      </c>
      <c r="B70" s="23">
        <v>1.33</v>
      </c>
      <c r="C70" s="23">
        <f t="shared" si="2"/>
        <v>1.46</v>
      </c>
      <c r="D70" s="23">
        <f t="shared" si="2"/>
        <v>2.33</v>
      </c>
      <c r="E70" s="93" t="s">
        <v>89</v>
      </c>
      <c r="F70" s="95" t="s">
        <v>256</v>
      </c>
      <c r="G70" s="95"/>
      <c r="H70" s="98">
        <v>246</v>
      </c>
      <c r="I70" s="42">
        <v>0</v>
      </c>
      <c r="J70" s="100">
        <v>0</v>
      </c>
    </row>
    <row r="71" spans="1:919" s="24" customFormat="1" ht="15" customHeight="1" x14ac:dyDescent="0.3">
      <c r="A71" s="23">
        <v>0.47</v>
      </c>
      <c r="B71" s="23">
        <v>1.34</v>
      </c>
      <c r="C71" s="23">
        <f t="shared" si="2"/>
        <v>1.47</v>
      </c>
      <c r="D71" s="23">
        <f t="shared" si="2"/>
        <v>2.34</v>
      </c>
      <c r="E71" s="93" t="s">
        <v>92</v>
      </c>
      <c r="F71" s="95" t="s">
        <v>257</v>
      </c>
      <c r="G71" s="95"/>
      <c r="H71" s="98">
        <v>247</v>
      </c>
      <c r="I71" s="99">
        <v>0</v>
      </c>
      <c r="J71" s="100">
        <v>0</v>
      </c>
    </row>
    <row r="72" spans="1:919" s="24" customFormat="1" ht="25.5" customHeight="1" x14ac:dyDescent="0.3">
      <c r="A72" s="23">
        <v>0.48</v>
      </c>
      <c r="B72" s="23">
        <v>1.35</v>
      </c>
      <c r="C72" s="23">
        <f t="shared" si="2"/>
        <v>5997068.0933333337</v>
      </c>
      <c r="D72" s="23">
        <f t="shared" si="2"/>
        <v>15903322.000000002</v>
      </c>
      <c r="E72" s="101" t="s">
        <v>258</v>
      </c>
      <c r="F72" s="102" t="s">
        <v>259</v>
      </c>
      <c r="G72" s="102"/>
      <c r="H72" s="30">
        <v>248</v>
      </c>
      <c r="I72" s="54">
        <f>IFERROR(IF(AND(I25,I28,I29,I38,I47,I48,I49,I65,I66,I67,I68,I69,I70,I71)="","",IF((SUM(I25,I28,I29,I38,I47,I48,I49,I65,I66)-SUM(I67)-SUM(I68)-SUM(I69)+SUM(I70)-SUM(I71))&gt;=0,SUM(I25,I28,I29,I38,I47,I48,I49,I65,I66)-SUM(I67)-SUM(I68)-SUM(I69)+SUM(I70)-SUM(I71),0)),"")</f>
        <v>112444999</v>
      </c>
      <c r="J72" s="103">
        <f>IFERROR(IF(AND(J25,J28,J29,J38,J47,J48,J49,J65,J66,J67,J68,J69,J70,J71)="","",IF((SUM(J25,J28,J29,J38,J47,J48,J49,J65,J66)-SUM(J67)-SUM(J68)-SUM(J69)+SUM(J70)-SUM(J71))&gt;=0,SUM(J25,J28,J29,J38,J47,J48,J49,J65,J66)-SUM(J67)-SUM(J68)-SUM(J69)+SUM(J70)-SUM(J71),0)),"")</f>
        <v>106022131</v>
      </c>
    </row>
    <row r="73" spans="1:919" s="24" customFormat="1" ht="25.5" customHeight="1" x14ac:dyDescent="0.3">
      <c r="A73" s="23">
        <v>0.49</v>
      </c>
      <c r="B73" s="23">
        <v>1.36</v>
      </c>
      <c r="C73" s="23">
        <f t="shared" si="2"/>
        <v>1.49</v>
      </c>
      <c r="D73" s="23">
        <f t="shared" si="2"/>
        <v>2.3600000000000003</v>
      </c>
      <c r="E73" s="101" t="s">
        <v>260</v>
      </c>
      <c r="F73" s="102" t="s">
        <v>261</v>
      </c>
      <c r="G73" s="102"/>
      <c r="H73" s="30">
        <v>249</v>
      </c>
      <c r="I73" s="104">
        <f>IFERROR(IF(AND(I25,I28,I29,I38,I47,I48,I49,I65,I66,I67,I68,I69,I70,I71)="","",ABS(IF((SUM(I25,I28,I29,I38,I47,I48,I49,I65,I66)-SUM(I67)-SUM(I68)-SUM(I69)+SUM(I70)-SUM(I71))&lt;0,SUM(I25,I28,I29,I38,I47,I48,I49,I65,I66)-SUM(I67)-SUM(I68)-SUM(I69)+SUM(I70)-SUM(I71),0))),"")</f>
        <v>0</v>
      </c>
      <c r="J73" s="103">
        <f>IFERROR(IF(AND(J25,J28,J29,J38,J47,J48,J49,J65,J66,J67,J68,J69,J70,J71)="","",ABS(IF((SUM(J25,J28,J29,J38,J47,J48,J49,J65,J66)-SUM(J67)-SUM(J68)-SUM(J69)+SUM(J70)-SUM(J71))&lt;0,SUM(J25,J28,J29,J38,J47,J48,J49,J65,J66)-SUM(J67)-SUM(J68)-SUM(J69)+SUM(J70)-SUM(J71),0))),"")</f>
        <v>0</v>
      </c>
    </row>
    <row r="74" spans="1:919" s="24" customFormat="1" ht="15" customHeight="1" x14ac:dyDescent="0.3">
      <c r="A74" s="23">
        <v>0.5</v>
      </c>
      <c r="B74" s="23">
        <v>1.37</v>
      </c>
      <c r="C74" s="23">
        <f t="shared" si="2"/>
        <v>709810.5625</v>
      </c>
      <c r="D74" s="23">
        <f t="shared" si="2"/>
        <v>1979037.9250000003</v>
      </c>
      <c r="E74" s="93" t="s">
        <v>262</v>
      </c>
      <c r="F74" s="95" t="s">
        <v>263</v>
      </c>
      <c r="G74" s="95"/>
      <c r="H74" s="98">
        <v>250</v>
      </c>
      <c r="I74" s="42">
        <v>11356945</v>
      </c>
      <c r="J74" s="100">
        <v>11556412</v>
      </c>
    </row>
    <row r="75" spans="1:919" s="24" customFormat="1" ht="15" customHeight="1" x14ac:dyDescent="0.3">
      <c r="A75" s="23">
        <v>0.51</v>
      </c>
      <c r="B75" s="23">
        <v>1.38</v>
      </c>
      <c r="C75" s="23">
        <f t="shared" si="2"/>
        <v>1.51</v>
      </c>
      <c r="D75" s="23">
        <f t="shared" si="2"/>
        <v>2.38</v>
      </c>
      <c r="E75" s="93" t="s">
        <v>264</v>
      </c>
      <c r="F75" s="95" t="s">
        <v>265</v>
      </c>
      <c r="G75" s="95"/>
      <c r="H75" s="98">
        <v>251</v>
      </c>
      <c r="I75" s="105">
        <f>IFERROR(IF(AND(I76:I79)="","",SUM(I76)-SUM(I77)+SUM(I78)-SUM(I79)),"")</f>
        <v>0</v>
      </c>
      <c r="J75" s="106">
        <f>IFERROR(IF(AND(J76:J79)="","",SUM(J76)-SUM(J77)+SUM(J78)-SUM(J79)),"")</f>
        <v>0</v>
      </c>
    </row>
    <row r="76" spans="1:919" s="24" customFormat="1" ht="15" customHeight="1" x14ac:dyDescent="0.3">
      <c r="A76" s="23">
        <v>0.52</v>
      </c>
      <c r="B76" s="23">
        <v>1.39</v>
      </c>
      <c r="C76" s="23">
        <f t="shared" si="2"/>
        <v>1.52</v>
      </c>
      <c r="D76" s="23">
        <f t="shared" si="2"/>
        <v>2.3899999999999997</v>
      </c>
      <c r="E76" s="93" t="s">
        <v>266</v>
      </c>
      <c r="F76" s="94" t="s">
        <v>267</v>
      </c>
      <c r="G76" s="95"/>
      <c r="H76" s="98">
        <v>252</v>
      </c>
      <c r="I76" s="42">
        <v>0</v>
      </c>
      <c r="J76" s="100">
        <v>0</v>
      </c>
    </row>
    <row r="77" spans="1:919" s="24" customFormat="1" ht="15" customHeight="1" x14ac:dyDescent="0.3">
      <c r="A77" s="23">
        <v>0.53</v>
      </c>
      <c r="B77" s="23">
        <v>1.4</v>
      </c>
      <c r="C77" s="23">
        <f t="shared" si="2"/>
        <v>1.53</v>
      </c>
      <c r="D77" s="23">
        <f t="shared" si="2"/>
        <v>2.4</v>
      </c>
      <c r="E77" s="93" t="s">
        <v>268</v>
      </c>
      <c r="F77" s="94" t="s">
        <v>269</v>
      </c>
      <c r="G77" s="95"/>
      <c r="H77" s="98">
        <v>253</v>
      </c>
      <c r="I77" s="99">
        <v>0</v>
      </c>
      <c r="J77" s="100">
        <v>0</v>
      </c>
    </row>
    <row r="78" spans="1:919" s="24" customFormat="1" ht="15" customHeight="1" x14ac:dyDescent="0.3">
      <c r="A78" s="23">
        <v>0.54</v>
      </c>
      <c r="B78" s="23">
        <v>1.41</v>
      </c>
      <c r="C78" s="23">
        <f t="shared" si="2"/>
        <v>1.54</v>
      </c>
      <c r="D78" s="23">
        <f t="shared" si="2"/>
        <v>2.41</v>
      </c>
      <c r="E78" s="93" t="s">
        <v>270</v>
      </c>
      <c r="F78" s="94" t="s">
        <v>271</v>
      </c>
      <c r="G78" s="95"/>
      <c r="H78" s="98">
        <v>254</v>
      </c>
      <c r="I78" s="42">
        <v>0</v>
      </c>
      <c r="J78" s="100">
        <v>0</v>
      </c>
    </row>
    <row r="79" spans="1:919" s="24" customFormat="1" ht="15" customHeight="1" x14ac:dyDescent="0.3">
      <c r="A79" s="23">
        <v>0.55000000000000004</v>
      </c>
      <c r="B79" s="23">
        <v>1.42</v>
      </c>
      <c r="C79" s="23">
        <f t="shared" si="2"/>
        <v>1.55</v>
      </c>
      <c r="D79" s="23">
        <f t="shared" si="2"/>
        <v>2.42</v>
      </c>
      <c r="E79" s="93" t="s">
        <v>272</v>
      </c>
      <c r="F79" s="94" t="s">
        <v>273</v>
      </c>
      <c r="G79" s="95"/>
      <c r="H79" s="98">
        <v>255</v>
      </c>
      <c r="I79" s="99">
        <v>0</v>
      </c>
      <c r="J79" s="100">
        <v>0</v>
      </c>
    </row>
    <row r="80" spans="1:919" s="24" customFormat="1" ht="15" customHeight="1" x14ac:dyDescent="0.3">
      <c r="A80" s="23">
        <v>0.56000000000000005</v>
      </c>
      <c r="B80" s="23">
        <v>1.43</v>
      </c>
      <c r="C80" s="23">
        <f t="shared" si="2"/>
        <v>794987.71000000008</v>
      </c>
      <c r="D80" s="23">
        <f t="shared" si="2"/>
        <v>2065711.075</v>
      </c>
      <c r="E80" s="101" t="s">
        <v>274</v>
      </c>
      <c r="F80" s="102" t="s">
        <v>275</v>
      </c>
      <c r="G80" s="102"/>
      <c r="H80" s="30">
        <v>256</v>
      </c>
      <c r="I80" s="54">
        <f>IFERROR(IF(AND(I74:I75)="","",SUM(I74:I75)),"")</f>
        <v>11356945</v>
      </c>
      <c r="J80" s="103">
        <f>IFERROR(IF(AND(J74:J75)="","",SUM(J74:J75)),"")</f>
        <v>11556412</v>
      </c>
    </row>
    <row r="81" spans="1:10" s="24" customFormat="1" ht="15" customHeight="1" x14ac:dyDescent="0.3">
      <c r="A81" s="23">
        <v>0.56999999999999995</v>
      </c>
      <c r="B81" s="23">
        <v>1.44</v>
      </c>
      <c r="C81" s="23">
        <f t="shared" si="2"/>
        <v>6402244.9899999993</v>
      </c>
      <c r="D81" s="23">
        <f t="shared" si="2"/>
        <v>17003831.859999999</v>
      </c>
      <c r="E81" s="101" t="s">
        <v>276</v>
      </c>
      <c r="F81" s="102" t="s">
        <v>277</v>
      </c>
      <c r="G81" s="102"/>
      <c r="H81" s="30">
        <v>257</v>
      </c>
      <c r="I81" s="104">
        <f>IFERROR(IF(AND(I72,I80)="","",IF(SUM(I72)-SUM(I80)&gt;=0,SUM(I72)-SUM(I80),0)),"")</f>
        <v>101088054</v>
      </c>
      <c r="J81" s="103">
        <f>IFERROR(IF(AND(J72,J80)="","",IF(SUM(J72)-SUM(J80)&gt;=0,SUM(J72)-SUM(J80),0)),"")</f>
        <v>94465719</v>
      </c>
    </row>
    <row r="82" spans="1:10" s="24" customFormat="1" ht="15" customHeight="1" x14ac:dyDescent="0.3">
      <c r="A82" s="23">
        <v>0.57999999999999996</v>
      </c>
      <c r="B82" s="23">
        <v>1.45</v>
      </c>
      <c r="C82" s="23">
        <f t="shared" si="2"/>
        <v>1.58</v>
      </c>
      <c r="D82" s="23">
        <f t="shared" si="2"/>
        <v>2.4500000000000002</v>
      </c>
      <c r="E82" s="101" t="s">
        <v>278</v>
      </c>
      <c r="F82" s="102" t="s">
        <v>279</v>
      </c>
      <c r="G82" s="102"/>
      <c r="H82" s="30">
        <v>258</v>
      </c>
      <c r="I82" s="104">
        <f>IFERROR(IF(AND(I73,I80)="","",IF(I73&gt;0,SUM(I73)+SUM(I80),0)),"")</f>
        <v>0</v>
      </c>
      <c r="J82" s="103">
        <f>IFERROR(IF(AND(J73,J80)="","",IF(J73&gt;0,SUM(J73)+SUM(J80),0)),"")</f>
        <v>0</v>
      </c>
    </row>
    <row r="83" spans="1:10" s="24" customFormat="1" ht="15" customHeight="1" x14ac:dyDescent="0.3">
      <c r="A83" s="23">
        <v>0.59</v>
      </c>
      <c r="B83" s="23">
        <v>1.46</v>
      </c>
      <c r="C83" s="23" t="str">
        <f t="shared" si="2"/>
        <v/>
      </c>
      <c r="D83" s="23" t="str">
        <f t="shared" si="2"/>
        <v/>
      </c>
      <c r="E83" s="101" t="s">
        <v>280</v>
      </c>
      <c r="F83" s="102" t="s">
        <v>281</v>
      </c>
      <c r="G83" s="102"/>
      <c r="H83" s="30">
        <v>259</v>
      </c>
      <c r="I83" s="107"/>
      <c r="J83" s="108"/>
    </row>
    <row r="84" spans="1:10" s="24" customFormat="1" ht="15" customHeight="1" x14ac:dyDescent="0.3">
      <c r="A84" s="23">
        <v>0.6</v>
      </c>
      <c r="B84" s="23">
        <v>1.47</v>
      </c>
      <c r="C84" s="23">
        <f t="shared" si="2"/>
        <v>6739205.1999999993</v>
      </c>
      <c r="D84" s="23">
        <f t="shared" si="2"/>
        <v>17358078.33625</v>
      </c>
      <c r="E84" s="101" t="s">
        <v>282</v>
      </c>
      <c r="F84" s="102" t="s">
        <v>283</v>
      </c>
      <c r="G84" s="102"/>
      <c r="H84" s="30">
        <v>260</v>
      </c>
      <c r="I84" s="54">
        <f>IFERROR(IF(AND(I81,I83,I82)="","",IF(SUM(I81,I83)&gt;=0,SUM(I81,I83),IF((SUM(I82)-SUM(I83))&lt;0,SUM(I83)-SUM(I82),0))),"")</f>
        <v>101088054</v>
      </c>
      <c r="J84" s="103">
        <f>IFERROR(IF(AND(J81,J83,J82)="","",IF(SUM(J81,J83)&gt;=0,SUM(J81,J83),IF((SUM(J82)-SUM(J83))&lt;0,SUM(J83)-SUM(J82),0))),"")</f>
        <v>94465719</v>
      </c>
    </row>
    <row r="85" spans="1:10" s="24" customFormat="1" ht="15" customHeight="1" x14ac:dyDescent="0.3">
      <c r="A85" s="23">
        <v>0.61</v>
      </c>
      <c r="B85" s="23">
        <v>1.48</v>
      </c>
      <c r="C85" s="23">
        <f t="shared" si="2"/>
        <v>1.6099999999999999</v>
      </c>
      <c r="D85" s="23">
        <f t="shared" si="2"/>
        <v>2.48</v>
      </c>
      <c r="E85" s="101" t="s">
        <v>284</v>
      </c>
      <c r="F85" s="102" t="s">
        <v>285</v>
      </c>
      <c r="G85" s="102"/>
      <c r="H85" s="30">
        <v>261</v>
      </c>
      <c r="I85" s="104">
        <f>IFERROR(IF(AND(I82:I83)="","",IF((SUM(I82)-SUM(I83))&gt;0,SUM(I82)-SUM(I83),IF(SUM(I81,I83)&lt;0,SUM(I83)-SUM(I81),0))),"")</f>
        <v>0</v>
      </c>
      <c r="J85" s="103">
        <f>IFERROR(IF(AND(J82:J83)="","",IF((SUM(J82)-SUM(J83))&gt;0,SUM(J82)-SUM(J83),IF(SUM(J81,J83)&lt;0,SUM(J83)-SUM(J81),0))),"")</f>
        <v>0</v>
      </c>
    </row>
    <row r="86" spans="1:10" s="24" customFormat="1" ht="15" customHeight="1" x14ac:dyDescent="0.3">
      <c r="A86" s="23">
        <v>0.62</v>
      </c>
      <c r="B86" s="23">
        <v>1.49</v>
      </c>
      <c r="C86" s="23" t="str">
        <f t="shared" si="2"/>
        <v/>
      </c>
      <c r="D86" s="23" t="str">
        <f t="shared" si="2"/>
        <v/>
      </c>
      <c r="E86" s="101"/>
      <c r="F86" s="102" t="s">
        <v>286</v>
      </c>
      <c r="G86" s="102"/>
      <c r="H86" s="30"/>
      <c r="I86" s="54"/>
      <c r="J86" s="103"/>
    </row>
    <row r="87" spans="1:10" s="24" customFormat="1" ht="15" customHeight="1" x14ac:dyDescent="0.3">
      <c r="A87" s="23">
        <v>0.63</v>
      </c>
      <c r="B87" s="23">
        <v>1.5</v>
      </c>
      <c r="C87" s="23">
        <f t="shared" si="2"/>
        <v>122088.61</v>
      </c>
      <c r="D87" s="23">
        <f t="shared" si="2"/>
        <v>1084966.4285714286</v>
      </c>
      <c r="E87" s="93" t="s">
        <v>287</v>
      </c>
      <c r="F87" s="95" t="s">
        <v>288</v>
      </c>
      <c r="G87" s="95"/>
      <c r="H87" s="98">
        <v>262</v>
      </c>
      <c r="I87" s="105">
        <f>IFERROR(IF(AND(I92:I96)="","",SUM(I92:I96)),"")</f>
        <v>1356522</v>
      </c>
      <c r="J87" s="109">
        <f>IFERROR(IF(AND(J92:J96)="","",SUM(J92:J96)),"")</f>
        <v>5063165</v>
      </c>
    </row>
    <row r="88" spans="1:10" s="24" customFormat="1" ht="12.75" customHeight="1" x14ac:dyDescent="0.3">
      <c r="A88" s="23"/>
      <c r="B88" s="23"/>
      <c r="C88" s="23"/>
      <c r="D88" s="23"/>
      <c r="E88" s="110"/>
      <c r="F88" s="111"/>
      <c r="G88" s="111"/>
      <c r="H88" s="112"/>
      <c r="I88" s="63"/>
      <c r="J88" s="63"/>
    </row>
    <row r="89" spans="1:10" s="24" customFormat="1" ht="12.75" customHeight="1" x14ac:dyDescent="0.3">
      <c r="A89" s="23"/>
      <c r="B89" s="23"/>
      <c r="C89" s="23"/>
      <c r="D89" s="23"/>
      <c r="E89" s="48"/>
      <c r="G89" s="64"/>
      <c r="J89" s="50" t="s">
        <v>289</v>
      </c>
    </row>
    <row r="90" spans="1:10" s="24" customFormat="1" ht="44.25" customHeight="1" x14ac:dyDescent="0.3">
      <c r="A90" s="23"/>
      <c r="B90" s="23"/>
      <c r="C90" s="23"/>
      <c r="D90" s="23"/>
      <c r="E90" s="27" t="s">
        <v>6</v>
      </c>
      <c r="F90" s="28" t="s">
        <v>7</v>
      </c>
      <c r="G90" s="28" t="s">
        <v>8</v>
      </c>
      <c r="H90" s="29" t="s">
        <v>9</v>
      </c>
      <c r="I90" s="113" t="str">
        <f>I15</f>
        <v>Od 01.01. do 30.06.
tekuće godine</v>
      </c>
      <c r="J90" s="113" t="str">
        <f>J15</f>
        <v>Od 01.01. do 30.06.
prethodne godine</v>
      </c>
    </row>
    <row r="91" spans="1:10" s="24" customFormat="1" ht="12.75" customHeight="1" x14ac:dyDescent="0.3">
      <c r="A91" s="23"/>
      <c r="B91" s="23"/>
      <c r="C91" s="23"/>
      <c r="D91" s="23"/>
      <c r="E91" s="33">
        <v>1</v>
      </c>
      <c r="F91" s="34">
        <v>2</v>
      </c>
      <c r="G91" s="34">
        <v>3</v>
      </c>
      <c r="H91" s="35">
        <v>4</v>
      </c>
      <c r="I91" s="96">
        <v>5</v>
      </c>
      <c r="J91" s="114">
        <v>6</v>
      </c>
    </row>
    <row r="92" spans="1:10" s="24" customFormat="1" ht="25.5" customHeight="1" x14ac:dyDescent="0.3">
      <c r="A92" s="23">
        <v>0.64</v>
      </c>
      <c r="B92" s="23">
        <v>1.51</v>
      </c>
      <c r="C92" s="23">
        <f>IF(LEN(I92)=0,"",1+ABS((I92*A92)/LEN(I92))+A92)</f>
        <v>142817.18285714288</v>
      </c>
      <c r="D92" s="23">
        <f>IF(LEN(J92)=0,"",1+ABS((J92*B92)/LEN(J92))+B92)</f>
        <v>1221568.5657142857</v>
      </c>
      <c r="E92" s="93" t="s">
        <v>290</v>
      </c>
      <c r="F92" s="94" t="s">
        <v>291</v>
      </c>
      <c r="G92" s="95"/>
      <c r="H92" s="98">
        <v>263</v>
      </c>
      <c r="I92" s="42">
        <v>1562045</v>
      </c>
      <c r="J92" s="42">
        <v>5662889</v>
      </c>
    </row>
    <row r="93" spans="1:10" s="24" customFormat="1" ht="15" customHeight="1" x14ac:dyDescent="0.3">
      <c r="A93" s="23">
        <v>0.65</v>
      </c>
      <c r="B93" s="23">
        <v>1.52</v>
      </c>
      <c r="C93" s="23">
        <f t="shared" ref="C93:D115" si="3">IF(LEN(I93)=0,"",1+ABS((I93*A93)/LEN(I93))+A93)</f>
        <v>1.65</v>
      </c>
      <c r="D93" s="23">
        <f t="shared" si="3"/>
        <v>2.52</v>
      </c>
      <c r="E93" s="93" t="s">
        <v>292</v>
      </c>
      <c r="F93" s="94" t="s">
        <v>293</v>
      </c>
      <c r="G93" s="95"/>
      <c r="H93" s="98">
        <v>264</v>
      </c>
      <c r="I93" s="42">
        <v>0</v>
      </c>
      <c r="J93" s="42">
        <v>0</v>
      </c>
    </row>
    <row r="94" spans="1:10" s="24" customFormat="1" ht="25.5" customHeight="1" x14ac:dyDescent="0.3">
      <c r="A94" s="23">
        <v>0.66</v>
      </c>
      <c r="B94" s="23">
        <v>1.53</v>
      </c>
      <c r="C94" s="23">
        <f t="shared" si="3"/>
        <v>1.6600000000000001</v>
      </c>
      <c r="D94" s="23">
        <f t="shared" si="3"/>
        <v>2.5300000000000002</v>
      </c>
      <c r="E94" s="93" t="s">
        <v>294</v>
      </c>
      <c r="F94" s="94" t="s">
        <v>295</v>
      </c>
      <c r="G94" s="95"/>
      <c r="H94" s="98">
        <v>265</v>
      </c>
      <c r="I94" s="42">
        <v>0</v>
      </c>
      <c r="J94" s="42">
        <v>0</v>
      </c>
    </row>
    <row r="95" spans="1:10" s="24" customFormat="1" ht="15" customHeight="1" x14ac:dyDescent="0.3">
      <c r="A95" s="23">
        <v>0.67</v>
      </c>
      <c r="B95" s="23">
        <v>1.54</v>
      </c>
      <c r="C95" s="23">
        <f t="shared" si="3"/>
        <v>1.67</v>
      </c>
      <c r="D95" s="23">
        <f t="shared" si="3"/>
        <v>2.54</v>
      </c>
      <c r="E95" s="93" t="s">
        <v>296</v>
      </c>
      <c r="F95" s="94" t="s">
        <v>297</v>
      </c>
      <c r="G95" s="95"/>
      <c r="H95" s="98">
        <v>266</v>
      </c>
      <c r="I95" s="42">
        <v>0</v>
      </c>
      <c r="J95" s="42">
        <v>0</v>
      </c>
    </row>
    <row r="96" spans="1:10" s="24" customFormat="1" ht="15" customHeight="1" x14ac:dyDescent="0.3">
      <c r="A96" s="23">
        <v>0.68</v>
      </c>
      <c r="B96" s="23">
        <v>1.55</v>
      </c>
      <c r="C96" s="23">
        <f t="shared" si="3"/>
        <v>19966.771428571432</v>
      </c>
      <c r="D96" s="23">
        <f t="shared" si="3"/>
        <v>132798.57857142857</v>
      </c>
      <c r="E96" s="93" t="s">
        <v>298</v>
      </c>
      <c r="F96" s="94" t="s">
        <v>299</v>
      </c>
      <c r="G96" s="95"/>
      <c r="H96" s="98">
        <v>267</v>
      </c>
      <c r="I96" s="42">
        <v>-205523</v>
      </c>
      <c r="J96" s="42">
        <v>-599724</v>
      </c>
    </row>
    <row r="97" spans="1:919" s="24" customFormat="1" ht="15" customHeight="1" x14ac:dyDescent="0.3">
      <c r="A97" s="23">
        <v>0.69</v>
      </c>
      <c r="B97" s="23">
        <v>1.56</v>
      </c>
      <c r="C97" s="23">
        <f t="shared" si="3"/>
        <v>116769.9957142857</v>
      </c>
      <c r="D97" s="23">
        <f t="shared" si="3"/>
        <v>80582.28</v>
      </c>
      <c r="E97" s="93" t="s">
        <v>300</v>
      </c>
      <c r="F97" s="95" t="s">
        <v>301</v>
      </c>
      <c r="G97" s="95"/>
      <c r="H97" s="98">
        <v>268</v>
      </c>
      <c r="I97" s="40">
        <f>IFERROR(IF(AND(I98:I104)="","",SUM(I98:I104)),"")</f>
        <v>1184606</v>
      </c>
      <c r="J97" s="40">
        <f>IFERROR(IF(AND(J98:J104)="","",SUM(J98:J104)),"")</f>
        <v>309922</v>
      </c>
    </row>
    <row r="98" spans="1:919" s="24" customFormat="1" ht="15" customHeight="1" x14ac:dyDescent="0.3">
      <c r="A98" s="23">
        <v>0.7</v>
      </c>
      <c r="B98" s="23">
        <v>1.57</v>
      </c>
      <c r="C98" s="23">
        <f t="shared" si="3"/>
        <v>131624.6</v>
      </c>
      <c r="D98" s="23">
        <f t="shared" si="3"/>
        <v>90109.580000000016</v>
      </c>
      <c r="E98" s="93" t="s">
        <v>302</v>
      </c>
      <c r="F98" s="94" t="s">
        <v>303</v>
      </c>
      <c r="G98" s="95"/>
      <c r="H98" s="98">
        <v>269</v>
      </c>
      <c r="I98" s="42">
        <v>1316229</v>
      </c>
      <c r="J98" s="42">
        <v>344358</v>
      </c>
    </row>
    <row r="99" spans="1:919" s="24" customFormat="1" ht="15" customHeight="1" x14ac:dyDescent="0.3">
      <c r="A99" s="23">
        <v>0.71</v>
      </c>
      <c r="B99" s="23">
        <v>1.58</v>
      </c>
      <c r="C99" s="23">
        <f t="shared" si="3"/>
        <v>1.71</v>
      </c>
      <c r="D99" s="23">
        <f t="shared" si="3"/>
        <v>2.58</v>
      </c>
      <c r="E99" s="93" t="s">
        <v>304</v>
      </c>
      <c r="F99" s="94" t="s">
        <v>305</v>
      </c>
      <c r="G99" s="95"/>
      <c r="H99" s="98">
        <v>270</v>
      </c>
      <c r="I99" s="42">
        <v>0</v>
      </c>
      <c r="J99" s="42">
        <v>0</v>
      </c>
    </row>
    <row r="100" spans="1:919" s="24" customFormat="1" ht="15" customHeight="1" x14ac:dyDescent="0.3">
      <c r="A100" s="23">
        <v>0.72</v>
      </c>
      <c r="B100" s="23">
        <v>1.59</v>
      </c>
      <c r="C100" s="23">
        <f t="shared" si="3"/>
        <v>1.72</v>
      </c>
      <c r="D100" s="23">
        <f t="shared" si="3"/>
        <v>2.59</v>
      </c>
      <c r="E100" s="93" t="s">
        <v>306</v>
      </c>
      <c r="F100" s="94" t="s">
        <v>307</v>
      </c>
      <c r="G100" s="95"/>
      <c r="H100" s="98">
        <v>271</v>
      </c>
      <c r="I100" s="42">
        <v>0</v>
      </c>
      <c r="J100" s="42">
        <v>0</v>
      </c>
    </row>
    <row r="101" spans="1:919" s="24" customFormat="1" ht="15" customHeight="1" x14ac:dyDescent="0.3">
      <c r="A101" s="23">
        <v>0.73</v>
      </c>
      <c r="B101" s="23">
        <v>1.6</v>
      </c>
      <c r="C101" s="23">
        <f t="shared" si="3"/>
        <v>1.73</v>
      </c>
      <c r="D101" s="23">
        <f t="shared" si="3"/>
        <v>2.6</v>
      </c>
      <c r="E101" s="93" t="s">
        <v>308</v>
      </c>
      <c r="F101" s="115" t="s">
        <v>309</v>
      </c>
      <c r="G101" s="95"/>
      <c r="H101" s="98">
        <v>272</v>
      </c>
      <c r="I101" s="42">
        <v>0</v>
      </c>
      <c r="J101" s="42">
        <v>0</v>
      </c>
    </row>
    <row r="102" spans="1:919" s="24" customFormat="1" ht="25.5" customHeight="1" x14ac:dyDescent="0.3">
      <c r="A102" s="23">
        <v>0.74</v>
      </c>
      <c r="B102" s="23">
        <v>1.61</v>
      </c>
      <c r="C102" s="23">
        <f t="shared" si="3"/>
        <v>1.74</v>
      </c>
      <c r="D102" s="23">
        <f t="shared" si="3"/>
        <v>2.6100000000000003</v>
      </c>
      <c r="E102" s="93" t="s">
        <v>310</v>
      </c>
      <c r="F102" s="94" t="s">
        <v>295</v>
      </c>
      <c r="G102" s="95"/>
      <c r="H102" s="98">
        <v>273</v>
      </c>
      <c r="I102" s="42">
        <v>0</v>
      </c>
      <c r="J102" s="42">
        <v>0</v>
      </c>
    </row>
    <row r="103" spans="1:919" s="24" customFormat="1" ht="15" customHeight="1" x14ac:dyDescent="0.3">
      <c r="A103" s="23">
        <v>0.75</v>
      </c>
      <c r="B103" s="23">
        <v>1.62</v>
      </c>
      <c r="C103" s="23">
        <f t="shared" si="3"/>
        <v>1.75</v>
      </c>
      <c r="D103" s="23">
        <f t="shared" si="3"/>
        <v>2.62</v>
      </c>
      <c r="E103" s="93" t="s">
        <v>311</v>
      </c>
      <c r="F103" s="94" t="s">
        <v>312</v>
      </c>
      <c r="G103" s="95"/>
      <c r="H103" s="98">
        <v>274</v>
      </c>
      <c r="I103" s="42">
        <v>0</v>
      </c>
      <c r="J103" s="42">
        <v>0</v>
      </c>
    </row>
    <row r="104" spans="1:919" s="24" customFormat="1" ht="15" customHeight="1" x14ac:dyDescent="0.3">
      <c r="A104" s="23">
        <v>0.76</v>
      </c>
      <c r="B104" s="23">
        <v>1.63</v>
      </c>
      <c r="C104" s="23">
        <f t="shared" si="3"/>
        <v>14292.257142857143</v>
      </c>
      <c r="D104" s="23">
        <f t="shared" si="3"/>
        <v>9357.743333333332</v>
      </c>
      <c r="E104" s="93" t="s">
        <v>313</v>
      </c>
      <c r="F104" s="94" t="s">
        <v>299</v>
      </c>
      <c r="G104" s="95"/>
      <c r="H104" s="98">
        <v>275</v>
      </c>
      <c r="I104" s="42">
        <v>-131623</v>
      </c>
      <c r="J104" s="42">
        <v>-34436</v>
      </c>
    </row>
    <row r="105" spans="1:919" s="24" customFormat="1" ht="15" customHeight="1" x14ac:dyDescent="0.3">
      <c r="A105" s="23">
        <v>0.77</v>
      </c>
      <c r="B105" s="23">
        <v>1.64</v>
      </c>
      <c r="C105" s="23">
        <f t="shared" si="3"/>
        <v>279525.85000000003</v>
      </c>
      <c r="D105" s="23">
        <f t="shared" si="3"/>
        <v>1258840.1657142856</v>
      </c>
      <c r="E105" s="101" t="s">
        <v>314</v>
      </c>
      <c r="F105" s="116" t="s">
        <v>315</v>
      </c>
      <c r="G105" s="102"/>
      <c r="H105" s="30">
        <v>276</v>
      </c>
      <c r="I105" s="54">
        <f>IFERROR(IF(AND(I87,I97)="","",SUM(I87,I97)),"")</f>
        <v>2541128</v>
      </c>
      <c r="J105" s="54">
        <f>IFERROR(IF(AND(J87,J97)="","",SUM(J87,J97)),"")</f>
        <v>5373087</v>
      </c>
    </row>
    <row r="106" spans="1:919" s="24" customFormat="1" ht="15" customHeight="1" x14ac:dyDescent="0.3">
      <c r="A106" s="23">
        <v>0.78</v>
      </c>
      <c r="B106" s="23">
        <v>1.65</v>
      </c>
      <c r="C106" s="23">
        <f t="shared" si="3"/>
        <v>8981197.5533333328</v>
      </c>
      <c r="D106" s="23">
        <f t="shared" si="3"/>
        <v>20591756.387499999</v>
      </c>
      <c r="E106" s="101" t="s">
        <v>316</v>
      </c>
      <c r="F106" s="116" t="s">
        <v>317</v>
      </c>
      <c r="G106" s="102"/>
      <c r="H106" s="30">
        <v>277</v>
      </c>
      <c r="I106" s="117">
        <f>IFERROR(IF(AND(I84,I85,I105)="","",SUM(I84)-SUM(I85)+SUM(I105)),"")</f>
        <v>103629182</v>
      </c>
      <c r="J106" s="117">
        <f>IFERROR(IF(AND(J84,J85,J105)="","",SUM(J84)-SUM(J85)+SUM(J105)),"")</f>
        <v>99838806</v>
      </c>
    </row>
    <row r="107" spans="1:919" ht="15" customHeight="1" x14ac:dyDescent="0.3">
      <c r="A107" s="23">
        <v>0.79</v>
      </c>
      <c r="B107" s="23">
        <v>1.66</v>
      </c>
      <c r="C107" s="23" t="str">
        <f t="shared" si="3"/>
        <v/>
      </c>
      <c r="D107" s="23" t="str">
        <f t="shared" si="3"/>
        <v/>
      </c>
      <c r="E107" s="93" t="s">
        <v>318</v>
      </c>
      <c r="F107" s="118" t="s">
        <v>319</v>
      </c>
      <c r="G107" s="95"/>
      <c r="H107" s="98"/>
      <c r="I107" s="40"/>
      <c r="J107" s="40"/>
    </row>
    <row r="108" spans="1:919" s="31" customFormat="1" ht="15" customHeight="1" x14ac:dyDescent="0.3">
      <c r="A108" s="23">
        <v>0.8</v>
      </c>
      <c r="B108" s="23">
        <v>1.67</v>
      </c>
      <c r="C108" s="23">
        <f t="shared" si="3"/>
        <v>253.8</v>
      </c>
      <c r="D108" s="23">
        <f t="shared" si="3"/>
        <v>444.66333333333336</v>
      </c>
      <c r="E108" s="93" t="s">
        <v>320</v>
      </c>
      <c r="F108" s="115" t="s">
        <v>321</v>
      </c>
      <c r="G108" s="95"/>
      <c r="H108" s="98">
        <v>278</v>
      </c>
      <c r="I108" s="42">
        <v>945</v>
      </c>
      <c r="J108" s="42">
        <v>794</v>
      </c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  <c r="IW108" s="36"/>
      <c r="IX108" s="36"/>
      <c r="IY108" s="36"/>
      <c r="IZ108" s="36"/>
      <c r="JA108" s="36"/>
      <c r="JB108" s="36"/>
      <c r="JC108" s="36"/>
      <c r="JD108" s="36"/>
      <c r="JE108" s="36"/>
      <c r="JF108" s="36"/>
      <c r="JG108" s="36"/>
      <c r="JH108" s="36"/>
      <c r="JI108" s="36"/>
      <c r="JJ108" s="36"/>
      <c r="JK108" s="36"/>
      <c r="JL108" s="36"/>
      <c r="JM108" s="36"/>
      <c r="JN108" s="36"/>
      <c r="JO108" s="36"/>
      <c r="JP108" s="36"/>
      <c r="JQ108" s="36"/>
      <c r="JR108" s="36"/>
      <c r="JS108" s="36"/>
      <c r="JT108" s="36"/>
      <c r="JU108" s="36"/>
      <c r="JV108" s="36"/>
      <c r="JW108" s="36"/>
      <c r="JX108" s="36"/>
      <c r="JY108" s="36"/>
      <c r="JZ108" s="36"/>
      <c r="KA108" s="36"/>
      <c r="KB108" s="36"/>
      <c r="KC108" s="36"/>
      <c r="KD108" s="36"/>
      <c r="KE108" s="36"/>
      <c r="KF108" s="36"/>
      <c r="KG108" s="36"/>
      <c r="KH108" s="36"/>
      <c r="KI108" s="36"/>
      <c r="KJ108" s="36"/>
      <c r="KK108" s="36"/>
      <c r="KL108" s="36"/>
      <c r="KM108" s="36"/>
      <c r="KN108" s="36"/>
      <c r="KO108" s="36"/>
      <c r="KP108" s="36"/>
      <c r="KQ108" s="36"/>
      <c r="KR108" s="36"/>
      <c r="KS108" s="36"/>
      <c r="KT108" s="36"/>
      <c r="KU108" s="36"/>
      <c r="KV108" s="36"/>
      <c r="KW108" s="36"/>
      <c r="KX108" s="36"/>
      <c r="KY108" s="36"/>
      <c r="KZ108" s="36"/>
      <c r="LA108" s="36"/>
      <c r="LB108" s="36"/>
      <c r="LC108" s="36"/>
      <c r="LD108" s="36"/>
      <c r="LE108" s="36"/>
      <c r="LF108" s="36"/>
      <c r="LG108" s="36"/>
      <c r="LH108" s="36"/>
      <c r="LI108" s="36"/>
      <c r="LJ108" s="36"/>
      <c r="LK108" s="36"/>
      <c r="LL108" s="36"/>
      <c r="LM108" s="36"/>
      <c r="LN108" s="36"/>
      <c r="LO108" s="36"/>
      <c r="LP108" s="36"/>
      <c r="LQ108" s="36"/>
      <c r="LR108" s="36"/>
      <c r="LS108" s="36"/>
      <c r="LT108" s="36"/>
      <c r="LU108" s="36"/>
      <c r="LV108" s="36"/>
      <c r="LW108" s="36"/>
      <c r="LX108" s="36"/>
      <c r="LY108" s="36"/>
      <c r="LZ108" s="36"/>
      <c r="MA108" s="36"/>
      <c r="MB108" s="36"/>
      <c r="MC108" s="36"/>
      <c r="MD108" s="36"/>
      <c r="ME108" s="36"/>
      <c r="MF108" s="36"/>
      <c r="MG108" s="36"/>
      <c r="MH108" s="36"/>
      <c r="MI108" s="36"/>
      <c r="MJ108" s="36"/>
      <c r="MK108" s="36"/>
      <c r="ML108" s="36"/>
      <c r="MM108" s="36"/>
      <c r="MN108" s="36"/>
      <c r="MO108" s="36"/>
      <c r="MP108" s="36"/>
      <c r="MQ108" s="36"/>
      <c r="MR108" s="36"/>
      <c r="MS108" s="36"/>
      <c r="MT108" s="36"/>
      <c r="MU108" s="36"/>
      <c r="MV108" s="36"/>
      <c r="MW108" s="36"/>
      <c r="MX108" s="36"/>
      <c r="MY108" s="36"/>
      <c r="MZ108" s="36"/>
      <c r="NA108" s="36"/>
      <c r="NB108" s="36"/>
      <c r="NC108" s="36"/>
      <c r="ND108" s="36"/>
      <c r="NE108" s="36"/>
      <c r="NF108" s="36"/>
      <c r="NG108" s="36"/>
      <c r="NH108" s="36"/>
      <c r="NI108" s="36"/>
      <c r="NJ108" s="36"/>
      <c r="NK108" s="36"/>
      <c r="NL108" s="36"/>
      <c r="NM108" s="36"/>
      <c r="NN108" s="36"/>
      <c r="NO108" s="36"/>
      <c r="NP108" s="36"/>
      <c r="NQ108" s="36"/>
      <c r="NR108" s="36"/>
      <c r="NS108" s="36"/>
      <c r="NT108" s="36"/>
      <c r="NU108" s="36"/>
      <c r="NV108" s="36"/>
      <c r="NW108" s="36"/>
      <c r="NX108" s="36"/>
      <c r="NY108" s="36"/>
      <c r="NZ108" s="36"/>
      <c r="OA108" s="36"/>
      <c r="OB108" s="36"/>
      <c r="OC108" s="36"/>
      <c r="OD108" s="36"/>
      <c r="OE108" s="36"/>
      <c r="OF108" s="36"/>
      <c r="OG108" s="36"/>
      <c r="OH108" s="36"/>
      <c r="OI108" s="36"/>
      <c r="OJ108" s="36"/>
      <c r="OK108" s="36"/>
      <c r="OL108" s="36"/>
      <c r="OM108" s="36"/>
      <c r="ON108" s="36"/>
      <c r="OO108" s="36"/>
      <c r="OP108" s="36"/>
      <c r="OQ108" s="36"/>
      <c r="OR108" s="36"/>
      <c r="OS108" s="36"/>
      <c r="OT108" s="36"/>
      <c r="OU108" s="36"/>
      <c r="OV108" s="36"/>
      <c r="OW108" s="36"/>
      <c r="OX108" s="36"/>
      <c r="OY108" s="36"/>
      <c r="OZ108" s="36"/>
      <c r="PA108" s="36"/>
      <c r="PB108" s="36"/>
      <c r="PC108" s="36"/>
      <c r="PD108" s="36"/>
      <c r="PE108" s="36"/>
      <c r="PF108" s="36"/>
      <c r="PG108" s="36"/>
      <c r="PH108" s="36"/>
      <c r="PI108" s="36"/>
      <c r="PJ108" s="36"/>
      <c r="PK108" s="36"/>
      <c r="PL108" s="36"/>
      <c r="PM108" s="36"/>
      <c r="PN108" s="36"/>
      <c r="PO108" s="36"/>
      <c r="PP108" s="36"/>
      <c r="PQ108" s="36"/>
      <c r="PR108" s="36"/>
      <c r="PS108" s="36"/>
      <c r="PT108" s="36"/>
      <c r="PU108" s="36"/>
      <c r="PV108" s="36"/>
      <c r="PW108" s="36"/>
      <c r="PX108" s="36"/>
      <c r="PY108" s="36"/>
      <c r="PZ108" s="36"/>
      <c r="QA108" s="36"/>
      <c r="QB108" s="36"/>
      <c r="QC108" s="36"/>
      <c r="QD108" s="36"/>
      <c r="QE108" s="36"/>
      <c r="QF108" s="36"/>
      <c r="QG108" s="36"/>
      <c r="QH108" s="36"/>
      <c r="QI108" s="36"/>
      <c r="QJ108" s="36"/>
      <c r="QK108" s="36"/>
      <c r="QL108" s="36"/>
      <c r="QM108" s="36"/>
      <c r="QN108" s="36"/>
      <c r="QO108" s="36"/>
      <c r="QP108" s="36"/>
      <c r="QQ108" s="36"/>
      <c r="QR108" s="36"/>
      <c r="QS108" s="36"/>
      <c r="QT108" s="36"/>
      <c r="QU108" s="36"/>
      <c r="QV108" s="36"/>
      <c r="QW108" s="36"/>
      <c r="QX108" s="36"/>
      <c r="QY108" s="36"/>
      <c r="QZ108" s="36"/>
      <c r="RA108" s="36"/>
      <c r="RB108" s="36"/>
      <c r="RC108" s="36"/>
      <c r="RD108" s="36"/>
      <c r="RE108" s="36"/>
      <c r="RF108" s="36"/>
      <c r="RG108" s="36"/>
      <c r="RH108" s="36"/>
      <c r="RI108" s="36"/>
      <c r="RJ108" s="36"/>
      <c r="RK108" s="36"/>
      <c r="RL108" s="36"/>
      <c r="RM108" s="36"/>
      <c r="RN108" s="36"/>
      <c r="RO108" s="36"/>
      <c r="RP108" s="36"/>
      <c r="RQ108" s="36"/>
      <c r="RR108" s="36"/>
      <c r="RS108" s="36"/>
      <c r="RT108" s="36"/>
      <c r="RU108" s="36"/>
      <c r="RV108" s="36"/>
      <c r="RW108" s="36"/>
      <c r="RX108" s="36"/>
      <c r="RY108" s="36"/>
      <c r="RZ108" s="36"/>
      <c r="SA108" s="36"/>
      <c r="SB108" s="36"/>
      <c r="SC108" s="36"/>
      <c r="SD108" s="36"/>
      <c r="SE108" s="36"/>
      <c r="SF108" s="36"/>
      <c r="SG108" s="36"/>
      <c r="SH108" s="36"/>
      <c r="SI108" s="36"/>
      <c r="SJ108" s="36"/>
      <c r="SK108" s="36"/>
      <c r="SL108" s="36"/>
      <c r="SM108" s="36"/>
      <c r="SN108" s="36"/>
      <c r="SO108" s="36"/>
      <c r="SP108" s="36"/>
      <c r="SQ108" s="36"/>
      <c r="SR108" s="36"/>
      <c r="SS108" s="36"/>
      <c r="ST108" s="36"/>
      <c r="SU108" s="36"/>
      <c r="SV108" s="36"/>
      <c r="SW108" s="36"/>
      <c r="SX108" s="36"/>
      <c r="SY108" s="36"/>
      <c r="SZ108" s="36"/>
      <c r="TA108" s="36"/>
      <c r="TB108" s="36"/>
      <c r="TC108" s="36"/>
      <c r="TD108" s="36"/>
      <c r="TE108" s="36"/>
      <c r="TF108" s="36"/>
      <c r="TG108" s="36"/>
      <c r="TH108" s="36"/>
      <c r="TI108" s="36"/>
      <c r="TJ108" s="36"/>
      <c r="TK108" s="36"/>
      <c r="TL108" s="36"/>
      <c r="TM108" s="36"/>
      <c r="TN108" s="36"/>
      <c r="TO108" s="36"/>
      <c r="TP108" s="36"/>
      <c r="TQ108" s="36"/>
      <c r="TR108" s="36"/>
      <c r="TS108" s="36"/>
      <c r="TT108" s="36"/>
      <c r="TU108" s="36"/>
      <c r="TV108" s="36"/>
      <c r="TW108" s="36"/>
      <c r="TX108" s="36"/>
      <c r="TY108" s="36"/>
      <c r="TZ108" s="36"/>
      <c r="UA108" s="36"/>
      <c r="UB108" s="36"/>
      <c r="UC108" s="36"/>
      <c r="UD108" s="36"/>
      <c r="UE108" s="36"/>
      <c r="UF108" s="36"/>
      <c r="UG108" s="36"/>
      <c r="UH108" s="36"/>
      <c r="UI108" s="36"/>
      <c r="UJ108" s="36"/>
      <c r="UK108" s="36"/>
      <c r="UL108" s="36"/>
      <c r="UM108" s="36"/>
      <c r="UN108" s="36"/>
      <c r="UO108" s="36"/>
      <c r="UP108" s="36"/>
      <c r="UQ108" s="36"/>
      <c r="UR108" s="36"/>
      <c r="US108" s="36"/>
      <c r="UT108" s="36"/>
      <c r="UU108" s="36"/>
      <c r="UV108" s="36"/>
      <c r="UW108" s="36"/>
      <c r="UX108" s="36"/>
      <c r="UY108" s="36"/>
      <c r="UZ108" s="36"/>
      <c r="VA108" s="36"/>
      <c r="VB108" s="36"/>
      <c r="VC108" s="36"/>
      <c r="VD108" s="36"/>
      <c r="VE108" s="36"/>
      <c r="VF108" s="36"/>
      <c r="VG108" s="36"/>
      <c r="VH108" s="36"/>
      <c r="VI108" s="36"/>
      <c r="VJ108" s="36"/>
      <c r="VK108" s="36"/>
      <c r="VL108" s="36"/>
      <c r="VM108" s="36"/>
      <c r="VN108" s="36"/>
      <c r="VO108" s="36"/>
      <c r="VP108" s="36"/>
      <c r="VQ108" s="36"/>
      <c r="VR108" s="36"/>
      <c r="VS108" s="36"/>
      <c r="VT108" s="36"/>
      <c r="VU108" s="36"/>
      <c r="VV108" s="36"/>
      <c r="VW108" s="36"/>
      <c r="VX108" s="36"/>
      <c r="VY108" s="36"/>
      <c r="VZ108" s="36"/>
      <c r="WA108" s="36"/>
      <c r="WB108" s="36"/>
      <c r="WC108" s="36"/>
      <c r="WD108" s="36"/>
      <c r="WE108" s="36"/>
      <c r="WF108" s="36"/>
      <c r="WG108" s="36"/>
      <c r="WH108" s="36"/>
      <c r="WI108" s="36"/>
      <c r="WJ108" s="36"/>
      <c r="WK108" s="36"/>
      <c r="WL108" s="36"/>
      <c r="WM108" s="36"/>
      <c r="WN108" s="36"/>
      <c r="WO108" s="36"/>
      <c r="WP108" s="36"/>
      <c r="WQ108" s="36"/>
      <c r="WR108" s="36"/>
      <c r="WS108" s="36"/>
      <c r="WT108" s="36"/>
      <c r="WU108" s="36"/>
      <c r="WV108" s="36"/>
      <c r="WW108" s="36"/>
      <c r="WX108" s="36"/>
      <c r="WY108" s="36"/>
      <c r="WZ108" s="36"/>
      <c r="XA108" s="36"/>
      <c r="XB108" s="36"/>
      <c r="XC108" s="36"/>
      <c r="XD108" s="36"/>
      <c r="XE108" s="36"/>
      <c r="XF108" s="36"/>
      <c r="XG108" s="36"/>
      <c r="XH108" s="36"/>
      <c r="XI108" s="36"/>
      <c r="XJ108" s="36"/>
      <c r="XK108" s="36"/>
      <c r="XL108" s="36"/>
      <c r="XM108" s="36"/>
      <c r="XN108" s="36"/>
      <c r="XO108" s="36"/>
      <c r="XP108" s="36"/>
      <c r="XQ108" s="36"/>
      <c r="XR108" s="36"/>
      <c r="XS108" s="36"/>
      <c r="XT108" s="36"/>
      <c r="XU108" s="36"/>
      <c r="XV108" s="36"/>
      <c r="XW108" s="36"/>
      <c r="XX108" s="36"/>
      <c r="XY108" s="36"/>
      <c r="XZ108" s="36"/>
      <c r="YA108" s="36"/>
      <c r="YB108" s="36"/>
      <c r="YC108" s="36"/>
      <c r="YD108" s="36"/>
      <c r="YE108" s="36"/>
      <c r="YF108" s="36"/>
      <c r="YG108" s="36"/>
      <c r="YH108" s="36"/>
      <c r="YI108" s="36"/>
      <c r="YJ108" s="36"/>
      <c r="YK108" s="36"/>
      <c r="YL108" s="36"/>
      <c r="YM108" s="36"/>
      <c r="YN108" s="36"/>
      <c r="YO108" s="36"/>
      <c r="YP108" s="36"/>
      <c r="YQ108" s="36"/>
      <c r="YR108" s="36"/>
      <c r="YS108" s="36"/>
      <c r="YT108" s="36"/>
      <c r="YU108" s="36"/>
      <c r="YV108" s="36"/>
      <c r="YW108" s="36"/>
      <c r="YX108" s="36"/>
      <c r="YY108" s="36"/>
      <c r="YZ108" s="36"/>
      <c r="ZA108" s="36"/>
      <c r="ZB108" s="36"/>
      <c r="ZC108" s="36"/>
      <c r="ZD108" s="36"/>
      <c r="ZE108" s="36"/>
      <c r="ZF108" s="36"/>
      <c r="ZG108" s="36"/>
      <c r="ZH108" s="36"/>
      <c r="ZI108" s="36"/>
      <c r="ZJ108" s="36"/>
      <c r="ZK108" s="36"/>
      <c r="ZL108" s="36"/>
      <c r="ZM108" s="36"/>
      <c r="ZN108" s="36"/>
      <c r="ZO108" s="36"/>
      <c r="ZP108" s="36"/>
      <c r="ZQ108" s="36"/>
      <c r="ZR108" s="36"/>
      <c r="ZS108" s="36"/>
      <c r="ZT108" s="36"/>
      <c r="ZU108" s="36"/>
      <c r="ZV108" s="36"/>
      <c r="ZW108" s="36"/>
      <c r="ZX108" s="36"/>
      <c r="ZY108" s="36"/>
      <c r="ZZ108" s="36"/>
      <c r="AAA108" s="36"/>
      <c r="AAB108" s="36"/>
      <c r="AAC108" s="36"/>
      <c r="AAD108" s="36"/>
      <c r="AAE108" s="36"/>
      <c r="AAF108" s="36"/>
      <c r="AAG108" s="36"/>
      <c r="AAH108" s="36"/>
      <c r="AAI108" s="36"/>
      <c r="AAJ108" s="36"/>
      <c r="AAK108" s="36"/>
      <c r="AAL108" s="36"/>
      <c r="AAM108" s="36"/>
      <c r="AAN108" s="36"/>
      <c r="AAO108" s="36"/>
      <c r="AAP108" s="36"/>
      <c r="AAQ108" s="36"/>
      <c r="AAR108" s="36"/>
      <c r="AAS108" s="36"/>
      <c r="AAT108" s="36"/>
      <c r="AAU108" s="36"/>
      <c r="AAV108" s="36"/>
      <c r="AAW108" s="36"/>
      <c r="AAX108" s="36"/>
      <c r="AAY108" s="36"/>
      <c r="AAZ108" s="36"/>
      <c r="ABA108" s="36"/>
      <c r="ABB108" s="36"/>
      <c r="ABC108" s="36"/>
      <c r="ABD108" s="36"/>
      <c r="ABE108" s="36"/>
      <c r="ABF108" s="36"/>
      <c r="ABG108" s="36"/>
      <c r="ABH108" s="36"/>
      <c r="ABI108" s="36"/>
      <c r="ABJ108" s="36"/>
      <c r="ABK108" s="36"/>
      <c r="ABL108" s="36"/>
      <c r="ABM108" s="36"/>
      <c r="ABN108" s="36"/>
      <c r="ABO108" s="36"/>
      <c r="ABP108" s="36"/>
      <c r="ABQ108" s="36"/>
      <c r="ABR108" s="36"/>
      <c r="ABS108" s="36"/>
      <c r="ABT108" s="36"/>
      <c r="ABU108" s="36"/>
      <c r="ABV108" s="36"/>
      <c r="ABW108" s="36"/>
      <c r="ABX108" s="36"/>
      <c r="ABY108" s="36"/>
      <c r="ABZ108" s="36"/>
      <c r="ACA108" s="36"/>
      <c r="ACB108" s="36"/>
      <c r="ACC108" s="36"/>
      <c r="ACD108" s="36"/>
      <c r="ACE108" s="36"/>
      <c r="ACF108" s="36"/>
      <c r="ACG108" s="36"/>
      <c r="ACH108" s="36"/>
      <c r="ACI108" s="36"/>
      <c r="ACJ108" s="36"/>
      <c r="ACK108" s="36"/>
      <c r="ACL108" s="36"/>
      <c r="ACM108" s="36"/>
      <c r="ACN108" s="36"/>
      <c r="ACO108" s="36"/>
      <c r="ACP108" s="36"/>
      <c r="ACQ108" s="36"/>
      <c r="ACR108" s="36"/>
      <c r="ACS108" s="36"/>
      <c r="ACT108" s="36"/>
      <c r="ACU108" s="36"/>
      <c r="ACV108" s="36"/>
      <c r="ACW108" s="36"/>
      <c r="ACX108" s="36"/>
      <c r="ACY108" s="36"/>
      <c r="ACZ108" s="36"/>
      <c r="ADA108" s="36"/>
      <c r="ADB108" s="36"/>
      <c r="ADC108" s="36"/>
      <c r="ADD108" s="36"/>
      <c r="ADE108" s="36"/>
      <c r="ADF108" s="36"/>
      <c r="ADG108" s="36"/>
      <c r="ADH108" s="36"/>
      <c r="ADI108" s="36"/>
      <c r="ADJ108" s="36"/>
      <c r="ADK108" s="36"/>
      <c r="ADL108" s="36"/>
      <c r="ADM108" s="36"/>
      <c r="ADN108" s="36"/>
      <c r="ADO108" s="36"/>
      <c r="ADP108" s="36"/>
      <c r="ADQ108" s="36"/>
      <c r="ADR108" s="36"/>
      <c r="ADS108" s="36"/>
      <c r="ADT108" s="36"/>
      <c r="ADU108" s="36"/>
      <c r="ADV108" s="36"/>
      <c r="ADW108" s="36"/>
      <c r="ADX108" s="36"/>
      <c r="ADY108" s="36"/>
      <c r="ADZ108" s="36"/>
      <c r="AEA108" s="36"/>
      <c r="AEB108" s="36"/>
      <c r="AEC108" s="36"/>
      <c r="AED108" s="36"/>
      <c r="AEE108" s="36"/>
      <c r="AEF108" s="36"/>
      <c r="AEG108" s="36"/>
      <c r="AEH108" s="36"/>
      <c r="AEI108" s="36"/>
      <c r="AEJ108" s="36"/>
      <c r="AEK108" s="36"/>
      <c r="AEL108" s="36"/>
      <c r="AEM108" s="36"/>
      <c r="AEN108" s="36"/>
      <c r="AEO108" s="36"/>
      <c r="AEP108" s="36"/>
      <c r="AEQ108" s="36"/>
      <c r="AER108" s="36"/>
      <c r="AES108" s="36"/>
      <c r="AET108" s="36"/>
      <c r="AEU108" s="36"/>
      <c r="AEV108" s="36"/>
      <c r="AEW108" s="36"/>
      <c r="AEX108" s="36"/>
      <c r="AEY108" s="36"/>
      <c r="AEZ108" s="36"/>
      <c r="AFA108" s="36"/>
      <c r="AFB108" s="36"/>
      <c r="AFC108" s="36"/>
      <c r="AFD108" s="36"/>
      <c r="AFE108" s="36"/>
      <c r="AFF108" s="36"/>
      <c r="AFG108" s="36"/>
      <c r="AFH108" s="36"/>
      <c r="AFI108" s="36"/>
      <c r="AFJ108" s="36"/>
      <c r="AFK108" s="36"/>
      <c r="AFL108" s="36"/>
      <c r="AFM108" s="36"/>
      <c r="AFN108" s="36"/>
      <c r="AFO108" s="36"/>
      <c r="AFP108" s="36"/>
      <c r="AFQ108" s="36"/>
      <c r="AFR108" s="36"/>
      <c r="AFS108" s="36"/>
      <c r="AFT108" s="36"/>
      <c r="AFU108" s="36"/>
      <c r="AFV108" s="36"/>
      <c r="AFW108" s="36"/>
      <c r="AFX108" s="36"/>
      <c r="AFY108" s="36"/>
      <c r="AFZ108" s="36"/>
      <c r="AGA108" s="36"/>
      <c r="AGB108" s="36"/>
      <c r="AGC108" s="36"/>
      <c r="AGD108" s="36"/>
      <c r="AGE108" s="36"/>
      <c r="AGF108" s="36"/>
      <c r="AGG108" s="36"/>
      <c r="AGH108" s="36"/>
      <c r="AGI108" s="36"/>
      <c r="AGJ108" s="36"/>
      <c r="AGK108" s="36"/>
      <c r="AGL108" s="36"/>
      <c r="AGM108" s="36"/>
      <c r="AGN108" s="36"/>
      <c r="AGO108" s="36"/>
      <c r="AGP108" s="36"/>
      <c r="AGQ108" s="36"/>
      <c r="AGR108" s="36"/>
      <c r="AGS108" s="36"/>
      <c r="AGT108" s="36"/>
      <c r="AGU108" s="36"/>
      <c r="AGV108" s="36"/>
      <c r="AGW108" s="36"/>
      <c r="AGX108" s="36"/>
      <c r="AGY108" s="36"/>
      <c r="AGZ108" s="36"/>
      <c r="AHA108" s="36"/>
      <c r="AHB108" s="36"/>
      <c r="AHC108" s="36"/>
      <c r="AHD108" s="36"/>
      <c r="AHE108" s="36"/>
      <c r="AHF108" s="36"/>
      <c r="AHG108" s="36"/>
      <c r="AHH108" s="36"/>
      <c r="AHI108" s="36"/>
      <c r="AHJ108" s="36"/>
      <c r="AHK108" s="36"/>
      <c r="AHL108" s="36"/>
      <c r="AHM108" s="36"/>
      <c r="AHN108" s="36"/>
      <c r="AHO108" s="36"/>
      <c r="AHP108" s="36"/>
      <c r="AHQ108" s="36"/>
      <c r="AHR108" s="36"/>
      <c r="AHS108" s="36"/>
      <c r="AHT108" s="36"/>
      <c r="AHU108" s="36"/>
      <c r="AHV108" s="36"/>
      <c r="AHW108" s="36"/>
      <c r="AHX108" s="36"/>
      <c r="AHY108" s="36"/>
      <c r="AHZ108" s="36"/>
      <c r="AIA108" s="36"/>
      <c r="AIB108" s="36"/>
      <c r="AIC108" s="36"/>
      <c r="AID108" s="36"/>
      <c r="AIE108" s="36"/>
      <c r="AIF108" s="36"/>
      <c r="AIG108" s="36"/>
      <c r="AIH108" s="36"/>
      <c r="AII108" s="36"/>
    </row>
    <row r="109" spans="1:919" s="24" customFormat="1" ht="15" customHeight="1" x14ac:dyDescent="0.3">
      <c r="A109" s="23">
        <v>0.81</v>
      </c>
      <c r="B109" s="23">
        <v>1.68</v>
      </c>
      <c r="C109" s="23">
        <f t="shared" si="3"/>
        <v>256.95999999999998</v>
      </c>
      <c r="D109" s="23">
        <f t="shared" si="3"/>
        <v>447.31999999999994</v>
      </c>
      <c r="E109" s="93" t="s">
        <v>322</v>
      </c>
      <c r="F109" s="94" t="s">
        <v>323</v>
      </c>
      <c r="G109" s="95"/>
      <c r="H109" s="98">
        <v>279</v>
      </c>
      <c r="I109" s="42">
        <v>945</v>
      </c>
      <c r="J109" s="42">
        <v>794</v>
      </c>
    </row>
    <row r="110" spans="1:919" s="24" customFormat="1" ht="15" customHeight="1" x14ac:dyDescent="0.3">
      <c r="A110" s="23">
        <v>0.82</v>
      </c>
      <c r="B110" s="23">
        <v>1.69</v>
      </c>
      <c r="C110" s="119" t="str">
        <f>IF(LEN(I110)=0,"",1+ABS((I110*A110)/LEN(I110))+A110)</f>
        <v/>
      </c>
      <c r="D110" s="23" t="str">
        <f t="shared" si="3"/>
        <v/>
      </c>
      <c r="E110" s="93" t="s">
        <v>324</v>
      </c>
      <c r="F110" s="95" t="s">
        <v>325</v>
      </c>
      <c r="G110" s="95"/>
      <c r="H110" s="98"/>
      <c r="I110" s="40"/>
      <c r="J110" s="40"/>
    </row>
    <row r="111" spans="1:919" s="24" customFormat="1" ht="15" customHeight="1" x14ac:dyDescent="0.3">
      <c r="A111" s="23">
        <v>0.83</v>
      </c>
      <c r="B111" s="23">
        <v>1.7</v>
      </c>
      <c r="C111" s="23" t="str">
        <f t="shared" si="3"/>
        <v/>
      </c>
      <c r="D111" s="23" t="str">
        <f t="shared" si="3"/>
        <v/>
      </c>
      <c r="E111" s="93" t="s">
        <v>326</v>
      </c>
      <c r="F111" s="94" t="s">
        <v>327</v>
      </c>
      <c r="G111" s="95"/>
      <c r="H111" s="98">
        <v>280</v>
      </c>
      <c r="I111" s="42"/>
      <c r="J111" s="42"/>
    </row>
    <row r="112" spans="1:919" s="24" customFormat="1" ht="15" customHeight="1" x14ac:dyDescent="0.3">
      <c r="A112" s="23">
        <v>0.84</v>
      </c>
      <c r="B112" s="23">
        <v>1.71</v>
      </c>
      <c r="C112" s="23" t="str">
        <f t="shared" si="3"/>
        <v/>
      </c>
      <c r="D112" s="23" t="str">
        <f t="shared" si="3"/>
        <v/>
      </c>
      <c r="E112" s="93" t="s">
        <v>328</v>
      </c>
      <c r="F112" s="94" t="s">
        <v>329</v>
      </c>
      <c r="G112" s="95"/>
      <c r="H112" s="98">
        <v>281</v>
      </c>
      <c r="I112" s="42"/>
      <c r="J112" s="42"/>
    </row>
    <row r="113" spans="1:10" s="24" customFormat="1" ht="15" customHeight="1" x14ac:dyDescent="0.3">
      <c r="A113" s="23">
        <v>0.85</v>
      </c>
      <c r="B113" s="23">
        <v>1.72</v>
      </c>
      <c r="C113" s="119" t="str">
        <f>IF(LEN(I113)=0,"",1+ABS((I113*A113)/LEN(I113))+A113)</f>
        <v/>
      </c>
      <c r="D113" s="23" t="str">
        <f t="shared" si="3"/>
        <v/>
      </c>
      <c r="E113" s="93" t="s">
        <v>330</v>
      </c>
      <c r="F113" s="95" t="s">
        <v>331</v>
      </c>
      <c r="G113" s="95"/>
      <c r="H113" s="98"/>
      <c r="I113" s="40"/>
      <c r="J113" s="40"/>
    </row>
    <row r="114" spans="1:10" s="24" customFormat="1" ht="15" customHeight="1" x14ac:dyDescent="0.3">
      <c r="A114" s="23">
        <v>0.86</v>
      </c>
      <c r="B114" s="23">
        <v>1.73</v>
      </c>
      <c r="C114" s="23" t="str">
        <f t="shared" si="3"/>
        <v/>
      </c>
      <c r="D114" s="23" t="str">
        <f t="shared" si="3"/>
        <v/>
      </c>
      <c r="E114" s="93" t="s">
        <v>332</v>
      </c>
      <c r="F114" s="94" t="s">
        <v>327</v>
      </c>
      <c r="G114" s="95"/>
      <c r="H114" s="98">
        <v>282</v>
      </c>
      <c r="I114" s="42"/>
      <c r="J114" s="42"/>
    </row>
    <row r="115" spans="1:10" s="24" customFormat="1" ht="15" customHeight="1" x14ac:dyDescent="0.3">
      <c r="A115" s="23">
        <v>0.87</v>
      </c>
      <c r="B115" s="23">
        <v>1.74</v>
      </c>
      <c r="C115" s="23" t="str">
        <f t="shared" si="3"/>
        <v/>
      </c>
      <c r="D115" s="23" t="str">
        <f t="shared" si="3"/>
        <v/>
      </c>
      <c r="E115" s="93" t="s">
        <v>333</v>
      </c>
      <c r="F115" s="94" t="s">
        <v>329</v>
      </c>
      <c r="G115" s="95"/>
      <c r="H115" s="98">
        <v>283</v>
      </c>
      <c r="I115" s="42"/>
      <c r="J115" s="42"/>
    </row>
    <row r="116" spans="1:10" s="24" customFormat="1" ht="12.75" customHeight="1" x14ac:dyDescent="0.3">
      <c r="A116" s="23"/>
      <c r="B116" s="23"/>
      <c r="C116" s="23">
        <f>IF(ISERROR(ABS(LOG(ABS(SUM(C18:C115)),EXP(3)))),"",ABS(LOG(ABS(SUM(C18:C115)),EXP(3))))</f>
        <v>5.8338490887340777</v>
      </c>
      <c r="D116" s="23">
        <f>IF(ISERROR(ABS(LOG(ABS(SUM(D18:D115)),EXP(3)))),"",ABS(LOG(ABS(SUM(D18:D115)),EXP(3))))</f>
        <v>6.2946808583082339</v>
      </c>
      <c r="E116" s="36"/>
      <c r="F116" s="36"/>
      <c r="G116" s="36"/>
      <c r="H116" s="36"/>
      <c r="I116" s="36"/>
      <c r="J116" s="36"/>
    </row>
    <row r="117" spans="1:10" s="24" customFormat="1" x14ac:dyDescent="0.3">
      <c r="A117" s="23"/>
      <c r="B117" s="23"/>
      <c r="C117" s="23"/>
      <c r="D117" s="23"/>
      <c r="E117" s="49" t="s">
        <v>178</v>
      </c>
      <c r="F117" s="120"/>
      <c r="G117" s="125"/>
      <c r="H117" s="120"/>
      <c r="I117" s="129" t="s">
        <v>180</v>
      </c>
      <c r="J117" s="125" t="s">
        <v>179</v>
      </c>
    </row>
    <row r="118" spans="1:10" s="24" customFormat="1" ht="12.75" customHeight="1" x14ac:dyDescent="0.3">
      <c r="A118" s="23"/>
      <c r="B118" s="23"/>
      <c r="C118" s="23"/>
      <c r="D118" s="23"/>
      <c r="E118" s="390" t="str">
        <f>OP!C55</f>
        <v>Mostar, 31.7.2026.</v>
      </c>
      <c r="F118" s="390"/>
      <c r="G118" s="120"/>
      <c r="H118" s="120"/>
      <c r="J118" s="231" t="str">
        <f>OP!AJ55</f>
        <v>Zvonimir Čolak</v>
      </c>
    </row>
    <row r="119" spans="1:10" s="24" customFormat="1" ht="12.75" customHeight="1" x14ac:dyDescent="0.3">
      <c r="A119" s="23"/>
      <c r="B119" s="23"/>
      <c r="C119" s="23"/>
      <c r="D119" s="23"/>
      <c r="E119" s="126"/>
      <c r="F119" s="120"/>
      <c r="G119" s="120"/>
      <c r="H119" s="120"/>
    </row>
    <row r="120" spans="1:10" s="24" customFormat="1" ht="12.75" customHeight="1" x14ac:dyDescent="0.3">
      <c r="A120" s="23"/>
      <c r="B120" s="23"/>
      <c r="C120" s="23"/>
      <c r="D120" s="23"/>
      <c r="E120" s="127"/>
      <c r="F120" s="120"/>
      <c r="G120" s="128"/>
      <c r="H120" s="120"/>
      <c r="I120" s="129"/>
      <c r="J120" s="36"/>
    </row>
    <row r="121" spans="1:10" s="24" customFormat="1" ht="12.75" customHeight="1" x14ac:dyDescent="0.3">
      <c r="A121" s="23"/>
      <c r="B121" s="23"/>
      <c r="C121" s="23"/>
      <c r="D121" s="23"/>
      <c r="E121" s="48"/>
      <c r="F121" s="64"/>
      <c r="G121" s="64"/>
      <c r="H121" s="64"/>
      <c r="I121" s="69"/>
      <c r="J121" s="50" t="s">
        <v>334</v>
      </c>
    </row>
    <row r="122" spans="1:10" s="24" customFormat="1" ht="12.75" customHeight="1" x14ac:dyDescent="0.3">
      <c r="A122" s="23"/>
      <c r="B122" s="23"/>
      <c r="C122" s="23"/>
      <c r="D122" s="23"/>
      <c r="E122" s="68"/>
      <c r="F122" s="64"/>
      <c r="G122" s="64"/>
      <c r="H122" s="64"/>
      <c r="I122" s="69"/>
    </row>
    <row r="123" spans="1:10" s="24" customFormat="1" ht="11.25" customHeight="1" x14ac:dyDescent="0.3">
      <c r="A123" s="23"/>
      <c r="B123" s="23"/>
      <c r="C123" s="23"/>
      <c r="D123" s="23"/>
      <c r="E123" s="68"/>
      <c r="F123" s="64"/>
      <c r="G123" s="64"/>
      <c r="H123" s="64"/>
      <c r="I123" s="69"/>
    </row>
    <row r="124" spans="1:10" s="24" customFormat="1" ht="12.75" customHeight="1" x14ac:dyDescent="0.3">
      <c r="A124" s="23"/>
      <c r="B124" s="23"/>
      <c r="C124" s="23"/>
      <c r="D124" s="23"/>
      <c r="E124" s="68"/>
      <c r="F124" s="64"/>
      <c r="G124" s="64"/>
      <c r="H124" s="64"/>
      <c r="I124" s="69"/>
    </row>
    <row r="125" spans="1:10" s="24" customFormat="1" ht="12.75" customHeight="1" x14ac:dyDescent="0.3">
      <c r="A125" s="23"/>
      <c r="B125" s="23"/>
      <c r="C125" s="23"/>
      <c r="D125" s="23"/>
      <c r="E125" s="68"/>
      <c r="F125" s="64"/>
      <c r="G125" s="64"/>
      <c r="H125" s="64"/>
      <c r="I125" s="69"/>
    </row>
    <row r="126" spans="1:10" s="24" customFormat="1" ht="12.75" customHeight="1" x14ac:dyDescent="0.3">
      <c r="A126" s="23"/>
      <c r="B126" s="23"/>
      <c r="C126" s="23"/>
      <c r="D126" s="23"/>
      <c r="E126" s="68"/>
      <c r="F126" s="64"/>
      <c r="G126" s="64"/>
      <c r="H126" s="64"/>
      <c r="I126" s="69"/>
    </row>
    <row r="127" spans="1:10" s="24" customFormat="1" ht="15" customHeight="1" x14ac:dyDescent="0.3">
      <c r="A127" s="23"/>
      <c r="B127" s="23"/>
      <c r="C127" s="23"/>
      <c r="D127" s="23"/>
      <c r="E127" s="68"/>
      <c r="F127" s="64"/>
      <c r="G127" s="64"/>
      <c r="H127" s="64"/>
      <c r="I127" s="69"/>
    </row>
    <row r="128" spans="1:10" s="24" customFormat="1" ht="15" hidden="1" customHeight="1" x14ac:dyDescent="0.3">
      <c r="A128" s="23"/>
      <c r="B128" s="23"/>
      <c r="C128" s="23"/>
      <c r="D128" s="23"/>
      <c r="E128" s="68"/>
      <c r="F128" s="64"/>
      <c r="G128" s="64"/>
      <c r="H128" s="64"/>
      <c r="I128" s="69"/>
    </row>
    <row r="129" spans="1:9" s="24" customFormat="1" ht="15" customHeight="1" x14ac:dyDescent="0.3">
      <c r="A129" s="23"/>
      <c r="B129" s="23"/>
      <c r="C129" s="23"/>
      <c r="D129" s="23"/>
      <c r="E129" s="68"/>
      <c r="F129" s="64"/>
      <c r="G129" s="64"/>
      <c r="H129" s="64"/>
      <c r="I129" s="69"/>
    </row>
    <row r="130" spans="1:9" s="24" customFormat="1" ht="15" customHeight="1" x14ac:dyDescent="0.3">
      <c r="A130" s="23"/>
      <c r="B130" s="23"/>
      <c r="C130" s="23"/>
      <c r="D130" s="23"/>
      <c r="E130" s="68"/>
      <c r="F130" s="64"/>
      <c r="G130" s="64"/>
      <c r="H130" s="64"/>
      <c r="I130" s="69"/>
    </row>
    <row r="131" spans="1:9" s="24" customFormat="1" ht="15" customHeight="1" x14ac:dyDescent="0.3">
      <c r="A131" s="23"/>
      <c r="B131" s="23"/>
      <c r="C131" s="23"/>
      <c r="D131" s="23"/>
      <c r="E131" s="68"/>
      <c r="F131" s="64"/>
      <c r="G131" s="64"/>
      <c r="H131" s="64"/>
      <c r="I131" s="69"/>
    </row>
    <row r="132" spans="1:9" s="24" customFormat="1" ht="12" customHeight="1" x14ac:dyDescent="0.3">
      <c r="A132" s="23"/>
      <c r="B132" s="23"/>
      <c r="C132" s="23"/>
      <c r="D132" s="23"/>
      <c r="E132" s="68"/>
      <c r="F132" s="64"/>
      <c r="G132" s="64"/>
      <c r="H132" s="64"/>
      <c r="I132" s="69"/>
    </row>
  </sheetData>
  <sheetProtection algorithmName="SHA-512" hashValue="JQ40S15g22ohu3eV9U3XC5Xs5g/22767VboRewwSWi12xBciHOwd7xp1nOj8RNhQrbZTSrrYkVWm6c8XJbxW3Q==" saltValue="ncz4lfY2M2l9+ytFZ15v/Q==" spinCount="100000" sheet="1" objects="1" scenarios="1"/>
  <protectedRanges>
    <protectedRange sqref="I15:J15" name="Range2"/>
    <protectedRange sqref="E13:J13" name="Range1"/>
  </protectedRanges>
  <mergeCells count="9">
    <mergeCell ref="E1:F1"/>
    <mergeCell ref="E118:F118"/>
    <mergeCell ref="E9:F9"/>
    <mergeCell ref="E11:J11"/>
    <mergeCell ref="E12:J12"/>
    <mergeCell ref="E13:J13"/>
    <mergeCell ref="E3:F3"/>
    <mergeCell ref="E5:F5"/>
    <mergeCell ref="E7:F7"/>
  </mergeCells>
  <conditionalFormatting sqref="E30:E31 E58:E59 E89:E90 E118:E119">
    <cfRule type="containsText" dxfId="24" priority="9" operator="containsText" text="Obrazac prazan">
      <formula>NOT(ISERROR(SEARCH("Obrazac prazan",E30)))</formula>
    </cfRule>
  </conditionalFormatting>
  <conditionalFormatting sqref="E33">
    <cfRule type="containsText" dxfId="23" priority="8" operator="containsText" text="Obrazac prazan">
      <formula>NOT(ISERROR(SEARCH("Obrazac prazan",E33)))</formula>
    </cfRule>
  </conditionalFormatting>
  <conditionalFormatting sqref="E61">
    <cfRule type="containsText" dxfId="22" priority="7" operator="containsText" text="Obrazac prazan">
      <formula>NOT(ISERROR(SEARCH("Obrazac prazan",E61)))</formula>
    </cfRule>
  </conditionalFormatting>
  <conditionalFormatting sqref="E92:E93">
    <cfRule type="containsText" dxfId="21" priority="6" operator="containsText" text="Obrazac prazan">
      <formula>NOT(ISERROR(SEARCH("Obrazac prazan",E92)))</formula>
    </cfRule>
  </conditionalFormatting>
  <conditionalFormatting sqref="E13:J13">
    <cfRule type="expression" dxfId="20" priority="3">
      <formula>OR(LEFT(#REF!,5)="Reviz",LEFT(#REF!,6)="Izjava")</formula>
    </cfRule>
    <cfRule type="expression" dxfId="19" priority="4">
      <formula>OR(LEFT(#REF!,5)="Reviz",LEFT(#REF!,6)="Izjava")</formula>
    </cfRule>
  </conditionalFormatting>
  <conditionalFormatting sqref="I15:J15">
    <cfRule type="expression" dxfId="18" priority="1">
      <formula>OR(LEFT(#REF!,5)="Reviz",LEFT(#REF!,6)="Izjava")</formula>
    </cfRule>
  </conditionalFormatting>
  <conditionalFormatting sqref="J15">
    <cfRule type="containsText" dxfId="17" priority="2" operator="containsText" text="_____">
      <formula>NOT(ISERROR(SEARCH("_____",J15)))</formula>
    </cfRule>
  </conditionalFormatting>
  <dataValidations count="1">
    <dataValidation type="whole" allowBlank="1" showInputMessage="1" showErrorMessage="1" sqref="I17:J29 I33:J56 I92:J115 I74:J80 I61:J72 I83:J87" xr:uid="{00228F32-6DA8-4FEE-AF68-75AA64E0FF6D}">
      <formula1>-9.99999E+307</formula1>
      <formula2>9.99999E+307</formula2>
    </dataValidation>
  </dataValidations>
  <pageMargins left="0.27559055118110198" right="0.27559055118110198" top="0.30740157480315" bottom="0.205590551181102" header="0" footer="0"/>
  <pageSetup paperSize="9" fitToWidth="0" fitToHeight="0" orientation="landscape" r:id="rId1"/>
  <headerFooter>
    <oddHeader xml:space="preserve">&amp;R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61BE-58DF-4FB8-923B-3A81958E9FE0}">
  <sheetPr>
    <tabColor rgb="FF7030A0"/>
  </sheetPr>
  <dimension ref="A1:AKO56"/>
  <sheetViews>
    <sheetView showGridLines="0" view="pageLayout" topLeftCell="U42" zoomScale="50" zoomScaleNormal="40" zoomScaleSheetLayoutView="70" zoomScalePageLayoutView="50" workbookViewId="0">
      <selection activeCell="AE52" sqref="AE52"/>
    </sheetView>
  </sheetViews>
  <sheetFormatPr defaultColWidth="9.88671875" defaultRowHeight="20.399999999999999" x14ac:dyDescent="0.35"/>
  <cols>
    <col min="1" max="20" width="9.88671875" style="271" hidden="1" customWidth="1"/>
    <col min="21" max="21" width="3.33203125" style="272" customWidth="1"/>
    <col min="22" max="22" width="134.109375" style="272" customWidth="1"/>
    <col min="23" max="23" width="8.88671875" style="272" customWidth="1"/>
    <col min="24" max="33" width="23.6640625" style="272" customWidth="1"/>
    <col min="34" max="977" width="9.88671875" style="272" customWidth="1"/>
    <col min="978" max="978" width="9.88671875" style="5" customWidth="1"/>
    <col min="979" max="16384" width="9.88671875" style="5"/>
  </cols>
  <sheetData>
    <row r="1" spans="1:977" ht="22.8" x14ac:dyDescent="0.4">
      <c r="V1" s="418" t="str">
        <f>BS!I1</f>
        <v>UniCredit Bank d.d. Mostar</v>
      </c>
      <c r="W1" s="418"/>
      <c r="X1" s="418"/>
    </row>
    <row r="2" spans="1:977" s="275" customFormat="1" ht="32.4" x14ac:dyDescent="0.55000000000000004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4"/>
      <c r="V2" s="281" t="s">
        <v>0</v>
      </c>
      <c r="Y2" s="276"/>
      <c r="Z2" s="277"/>
      <c r="AC2" s="278"/>
      <c r="AD2" s="278"/>
      <c r="AE2" s="278"/>
      <c r="AF2" s="278"/>
      <c r="AG2" s="279" t="s">
        <v>484</v>
      </c>
    </row>
    <row r="3" spans="1:977" s="275" customFormat="1" ht="23.25" customHeight="1" x14ac:dyDescent="0.55000000000000004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V3" s="418" t="str">
        <f>BS!I3</f>
        <v>88000 Mostar, Kardinala Stepinca bb</v>
      </c>
      <c r="W3" s="418"/>
      <c r="X3" s="418"/>
      <c r="Y3" s="418"/>
      <c r="AC3" s="278"/>
      <c r="AD3" s="278"/>
      <c r="AE3" s="278"/>
      <c r="AF3" s="278"/>
      <c r="AG3" s="280" t="s">
        <v>525</v>
      </c>
    </row>
    <row r="4" spans="1:977" s="275" customFormat="1" ht="26.25" customHeight="1" x14ac:dyDescent="0.55000000000000004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8"/>
      <c r="V4" s="281" t="s">
        <v>2</v>
      </c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</row>
    <row r="5" spans="1:977" s="275" customFormat="1" ht="25.5" customHeight="1" x14ac:dyDescent="0.55000000000000004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8"/>
      <c r="V5" s="418" t="str">
        <f>BS!I5</f>
        <v>64.19</v>
      </c>
      <c r="W5" s="418"/>
      <c r="X5" s="418"/>
      <c r="Y5" s="418"/>
      <c r="Z5" s="278"/>
      <c r="AA5" s="278"/>
      <c r="AB5" s="278"/>
      <c r="AC5" s="278"/>
      <c r="AD5" s="278"/>
      <c r="AE5" s="278"/>
      <c r="AF5" s="278"/>
      <c r="AG5" s="278"/>
      <c r="AH5" s="278"/>
    </row>
    <row r="6" spans="1:977" s="275" customFormat="1" ht="24.75" customHeight="1" x14ac:dyDescent="0.55000000000000004">
      <c r="A6" s="273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8"/>
      <c r="V6" s="281" t="s">
        <v>481</v>
      </c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</row>
    <row r="7" spans="1:977" s="275" customFormat="1" ht="24.75" customHeight="1" x14ac:dyDescent="0.55000000000000004">
      <c r="A7" s="273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82"/>
      <c r="V7" s="418" t="str">
        <f>BS!I7</f>
        <v>4227162980008</v>
      </c>
      <c r="W7" s="418"/>
      <c r="X7" s="418"/>
      <c r="Y7" s="418"/>
      <c r="Z7" s="278"/>
      <c r="AA7" s="278"/>
      <c r="AB7" s="278"/>
      <c r="AC7" s="411"/>
      <c r="AD7" s="411"/>
      <c r="AE7" s="411"/>
      <c r="AF7" s="411"/>
      <c r="AG7" s="411"/>
      <c r="AH7" s="278"/>
    </row>
    <row r="8" spans="1:977" s="283" customFormat="1" ht="21" customHeight="1" x14ac:dyDescent="0.55000000000000004">
      <c r="U8" s="284"/>
      <c r="V8" s="281" t="s">
        <v>1</v>
      </c>
      <c r="W8" s="285"/>
      <c r="Y8" s="285"/>
      <c r="AG8" s="286"/>
      <c r="AH8" s="287"/>
      <c r="AI8" s="287"/>
      <c r="AJ8" s="287"/>
      <c r="AK8" s="287"/>
    </row>
    <row r="9" spans="1:977" s="283" customFormat="1" ht="23.25" customHeight="1" x14ac:dyDescent="0.55000000000000004">
      <c r="U9" s="284"/>
      <c r="V9" s="418" t="str">
        <f>BS!I9</f>
        <v>4227162980008</v>
      </c>
      <c r="W9" s="418"/>
      <c r="X9" s="418"/>
      <c r="Y9" s="418"/>
      <c r="AG9" s="286"/>
      <c r="AH9" s="287"/>
      <c r="AI9" s="287"/>
      <c r="AJ9" s="287"/>
      <c r="AK9" s="287"/>
    </row>
    <row r="10" spans="1:977" s="283" customFormat="1" ht="21.75" customHeight="1" x14ac:dyDescent="0.55000000000000004">
      <c r="U10" s="284"/>
      <c r="V10" s="281" t="s">
        <v>526</v>
      </c>
      <c r="W10" s="285"/>
      <c r="Y10" s="285"/>
      <c r="AG10" s="286"/>
      <c r="AH10" s="287"/>
      <c r="AI10" s="287"/>
      <c r="AJ10" s="287"/>
      <c r="AK10" s="287"/>
    </row>
    <row r="11" spans="1:977" ht="24.6" x14ac:dyDescent="0.35">
      <c r="U11" s="413" t="s">
        <v>527</v>
      </c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</row>
    <row r="12" spans="1:977" ht="22.8" x14ac:dyDescent="0.35">
      <c r="U12" s="414" t="s">
        <v>587</v>
      </c>
      <c r="V12" s="414"/>
      <c r="W12" s="414"/>
      <c r="X12" s="414"/>
      <c r="Y12" s="414"/>
      <c r="Z12" s="414"/>
      <c r="AA12" s="414"/>
      <c r="AB12" s="414"/>
      <c r="AC12" s="414"/>
      <c r="AD12" s="414"/>
      <c r="AE12" s="414"/>
      <c r="AF12" s="414"/>
      <c r="AG12" s="414"/>
    </row>
    <row r="13" spans="1:977" ht="22.8" x14ac:dyDescent="0.35"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</row>
    <row r="14" spans="1:977" s="293" customFormat="1" ht="39" customHeight="1" x14ac:dyDescent="0.45">
      <c r="A14" s="289"/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415" t="s">
        <v>528</v>
      </c>
      <c r="V14" s="415"/>
      <c r="W14" s="416" t="s">
        <v>9</v>
      </c>
      <c r="X14" s="415" t="s">
        <v>529</v>
      </c>
      <c r="Y14" s="415"/>
      <c r="Z14" s="415"/>
      <c r="AA14" s="415"/>
      <c r="AB14" s="415"/>
      <c r="AC14" s="415"/>
      <c r="AD14" s="417" t="s">
        <v>530</v>
      </c>
      <c r="AE14" s="417" t="s">
        <v>531</v>
      </c>
      <c r="AF14" s="417" t="s">
        <v>532</v>
      </c>
      <c r="AG14" s="417" t="s">
        <v>533</v>
      </c>
      <c r="AH14" s="291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  <c r="DJ14" s="292"/>
      <c r="DK14" s="292"/>
      <c r="DL14" s="292"/>
      <c r="DM14" s="292"/>
      <c r="DN14" s="292"/>
      <c r="DO14" s="292"/>
      <c r="DP14" s="292"/>
      <c r="DQ14" s="292"/>
      <c r="DR14" s="292"/>
      <c r="DS14" s="292"/>
      <c r="DT14" s="292"/>
      <c r="DU14" s="292"/>
      <c r="DV14" s="292"/>
      <c r="DW14" s="292"/>
      <c r="DX14" s="292"/>
      <c r="DY14" s="292"/>
      <c r="DZ14" s="292"/>
      <c r="EA14" s="292"/>
      <c r="EB14" s="292"/>
      <c r="EC14" s="292"/>
      <c r="ED14" s="292"/>
      <c r="EE14" s="292"/>
      <c r="EF14" s="292"/>
      <c r="EG14" s="292"/>
      <c r="EH14" s="292"/>
      <c r="EI14" s="292"/>
      <c r="EJ14" s="292"/>
      <c r="EK14" s="292"/>
      <c r="EL14" s="292"/>
      <c r="EM14" s="292"/>
      <c r="EN14" s="292"/>
      <c r="EO14" s="292"/>
      <c r="EP14" s="292"/>
      <c r="EQ14" s="292"/>
      <c r="ER14" s="292"/>
      <c r="ES14" s="292"/>
      <c r="ET14" s="292"/>
      <c r="EU14" s="292"/>
      <c r="EV14" s="292"/>
      <c r="EW14" s="292"/>
      <c r="EX14" s="292"/>
      <c r="EY14" s="292"/>
      <c r="EZ14" s="292"/>
      <c r="FA14" s="292"/>
      <c r="FB14" s="292"/>
      <c r="FC14" s="292"/>
      <c r="FD14" s="292"/>
      <c r="FE14" s="292"/>
      <c r="FF14" s="292"/>
      <c r="FG14" s="292"/>
      <c r="FH14" s="292"/>
      <c r="FI14" s="292"/>
      <c r="FJ14" s="292"/>
      <c r="FK14" s="292"/>
      <c r="FL14" s="292"/>
      <c r="FM14" s="292"/>
      <c r="FN14" s="292"/>
      <c r="FO14" s="292"/>
      <c r="FP14" s="292"/>
      <c r="FQ14" s="292"/>
      <c r="FR14" s="292"/>
      <c r="FS14" s="292"/>
      <c r="FT14" s="292"/>
      <c r="FU14" s="292"/>
      <c r="FV14" s="292"/>
      <c r="FW14" s="292"/>
      <c r="FX14" s="292"/>
      <c r="FY14" s="292"/>
      <c r="FZ14" s="292"/>
      <c r="GA14" s="292"/>
      <c r="GB14" s="292"/>
      <c r="GC14" s="292"/>
      <c r="GD14" s="292"/>
      <c r="GE14" s="292"/>
      <c r="GF14" s="292"/>
      <c r="GG14" s="292"/>
      <c r="GH14" s="292"/>
      <c r="GI14" s="292"/>
      <c r="GJ14" s="292"/>
      <c r="GK14" s="292"/>
      <c r="GL14" s="292"/>
      <c r="GM14" s="292"/>
      <c r="GN14" s="292"/>
      <c r="GO14" s="292"/>
      <c r="GP14" s="292"/>
      <c r="GQ14" s="292"/>
      <c r="GR14" s="292"/>
      <c r="GS14" s="292"/>
      <c r="GT14" s="292"/>
      <c r="GU14" s="292"/>
      <c r="GV14" s="292"/>
      <c r="GW14" s="292"/>
      <c r="GX14" s="292"/>
      <c r="GY14" s="292"/>
      <c r="GZ14" s="292"/>
      <c r="HA14" s="292"/>
      <c r="HB14" s="292"/>
      <c r="HC14" s="292"/>
      <c r="HD14" s="292"/>
      <c r="HE14" s="292"/>
      <c r="HF14" s="292"/>
      <c r="HG14" s="292"/>
      <c r="HH14" s="292"/>
      <c r="HI14" s="292"/>
      <c r="HJ14" s="292"/>
      <c r="HK14" s="292"/>
      <c r="HL14" s="292"/>
      <c r="HM14" s="292"/>
      <c r="HN14" s="292"/>
      <c r="HO14" s="292"/>
      <c r="HP14" s="292"/>
      <c r="HQ14" s="292"/>
      <c r="HR14" s="292"/>
      <c r="HS14" s="292"/>
      <c r="HT14" s="292"/>
      <c r="HU14" s="292"/>
      <c r="HV14" s="292"/>
      <c r="HW14" s="292"/>
      <c r="HX14" s="292"/>
      <c r="HY14" s="292"/>
      <c r="HZ14" s="292"/>
      <c r="IA14" s="292"/>
      <c r="IB14" s="292"/>
      <c r="IC14" s="292"/>
      <c r="ID14" s="292"/>
      <c r="IE14" s="292"/>
      <c r="IF14" s="292"/>
      <c r="IG14" s="292"/>
      <c r="IH14" s="292"/>
      <c r="II14" s="292"/>
      <c r="IJ14" s="292"/>
      <c r="IK14" s="292"/>
      <c r="IL14" s="292"/>
      <c r="IM14" s="292"/>
      <c r="IN14" s="292"/>
      <c r="IO14" s="292"/>
      <c r="IP14" s="292"/>
      <c r="IQ14" s="292"/>
      <c r="IR14" s="292"/>
      <c r="IS14" s="292"/>
      <c r="IT14" s="292"/>
      <c r="IU14" s="292"/>
      <c r="IV14" s="292"/>
      <c r="IW14" s="292"/>
      <c r="IX14" s="292"/>
      <c r="IY14" s="292"/>
      <c r="IZ14" s="292"/>
      <c r="JA14" s="292"/>
      <c r="JB14" s="292"/>
      <c r="JC14" s="292"/>
      <c r="JD14" s="292"/>
      <c r="JE14" s="292"/>
      <c r="JF14" s="292"/>
      <c r="JG14" s="292"/>
      <c r="JH14" s="292"/>
      <c r="JI14" s="292"/>
      <c r="JJ14" s="292"/>
      <c r="JK14" s="292"/>
      <c r="JL14" s="292"/>
      <c r="JM14" s="292"/>
      <c r="JN14" s="292"/>
      <c r="JO14" s="292"/>
      <c r="JP14" s="292"/>
      <c r="JQ14" s="292"/>
      <c r="JR14" s="292"/>
      <c r="JS14" s="292"/>
      <c r="JT14" s="292"/>
      <c r="JU14" s="292"/>
      <c r="JV14" s="292"/>
      <c r="JW14" s="292"/>
      <c r="JX14" s="292"/>
      <c r="JY14" s="292"/>
      <c r="JZ14" s="292"/>
      <c r="KA14" s="292"/>
      <c r="KB14" s="292"/>
      <c r="KC14" s="292"/>
      <c r="KD14" s="292"/>
      <c r="KE14" s="292"/>
      <c r="KF14" s="292"/>
      <c r="KG14" s="292"/>
      <c r="KH14" s="292"/>
      <c r="KI14" s="292"/>
      <c r="KJ14" s="292"/>
      <c r="KK14" s="292"/>
      <c r="KL14" s="292"/>
      <c r="KM14" s="292"/>
      <c r="KN14" s="292"/>
      <c r="KO14" s="292"/>
      <c r="KP14" s="292"/>
      <c r="KQ14" s="292"/>
      <c r="KR14" s="292"/>
      <c r="KS14" s="292"/>
      <c r="KT14" s="292"/>
      <c r="KU14" s="292"/>
      <c r="KV14" s="292"/>
      <c r="KW14" s="292"/>
      <c r="KX14" s="292"/>
      <c r="KY14" s="292"/>
      <c r="KZ14" s="292"/>
      <c r="LA14" s="292"/>
      <c r="LB14" s="292"/>
      <c r="LC14" s="292"/>
      <c r="LD14" s="292"/>
      <c r="LE14" s="292"/>
      <c r="LF14" s="292"/>
      <c r="LG14" s="292"/>
      <c r="LH14" s="292"/>
      <c r="LI14" s="292"/>
      <c r="LJ14" s="292"/>
      <c r="LK14" s="292"/>
      <c r="LL14" s="292"/>
      <c r="LM14" s="292"/>
      <c r="LN14" s="292"/>
      <c r="LO14" s="292"/>
      <c r="LP14" s="292"/>
      <c r="LQ14" s="292"/>
      <c r="LR14" s="292"/>
      <c r="LS14" s="292"/>
      <c r="LT14" s="292"/>
      <c r="LU14" s="292"/>
      <c r="LV14" s="292"/>
      <c r="LW14" s="292"/>
      <c r="LX14" s="292"/>
      <c r="LY14" s="292"/>
      <c r="LZ14" s="292"/>
      <c r="MA14" s="292"/>
      <c r="MB14" s="292"/>
      <c r="MC14" s="292"/>
      <c r="MD14" s="292"/>
      <c r="ME14" s="292"/>
      <c r="MF14" s="292"/>
      <c r="MG14" s="292"/>
      <c r="MH14" s="292"/>
      <c r="MI14" s="292"/>
      <c r="MJ14" s="292"/>
      <c r="MK14" s="292"/>
      <c r="ML14" s="292"/>
      <c r="MM14" s="292"/>
      <c r="MN14" s="292"/>
      <c r="MO14" s="292"/>
      <c r="MP14" s="292"/>
      <c r="MQ14" s="292"/>
      <c r="MR14" s="292"/>
      <c r="MS14" s="292"/>
      <c r="MT14" s="292"/>
      <c r="MU14" s="292"/>
      <c r="MV14" s="292"/>
      <c r="MW14" s="292"/>
      <c r="MX14" s="292"/>
      <c r="MY14" s="292"/>
      <c r="MZ14" s="292"/>
      <c r="NA14" s="292"/>
      <c r="NB14" s="292"/>
      <c r="NC14" s="292"/>
      <c r="ND14" s="292"/>
      <c r="NE14" s="292"/>
      <c r="NF14" s="292"/>
      <c r="NG14" s="292"/>
      <c r="NH14" s="292"/>
      <c r="NI14" s="292"/>
      <c r="NJ14" s="292"/>
      <c r="NK14" s="292"/>
      <c r="NL14" s="292"/>
      <c r="NM14" s="292"/>
      <c r="NN14" s="292"/>
      <c r="NO14" s="292"/>
      <c r="NP14" s="292"/>
      <c r="NQ14" s="292"/>
      <c r="NR14" s="292"/>
      <c r="NS14" s="292"/>
      <c r="NT14" s="292"/>
      <c r="NU14" s="292"/>
      <c r="NV14" s="292"/>
      <c r="NW14" s="292"/>
      <c r="NX14" s="292"/>
      <c r="NY14" s="292"/>
      <c r="NZ14" s="292"/>
      <c r="OA14" s="292"/>
      <c r="OB14" s="292"/>
      <c r="OC14" s="292"/>
      <c r="OD14" s="292"/>
      <c r="OE14" s="292"/>
      <c r="OF14" s="292"/>
      <c r="OG14" s="292"/>
      <c r="OH14" s="292"/>
      <c r="OI14" s="292"/>
      <c r="OJ14" s="292"/>
      <c r="OK14" s="292"/>
      <c r="OL14" s="292"/>
      <c r="OM14" s="292"/>
      <c r="ON14" s="292"/>
      <c r="OO14" s="292"/>
      <c r="OP14" s="292"/>
      <c r="OQ14" s="292"/>
      <c r="OR14" s="292"/>
      <c r="OS14" s="292"/>
      <c r="OT14" s="292"/>
      <c r="OU14" s="292"/>
      <c r="OV14" s="292"/>
      <c r="OW14" s="292"/>
      <c r="OX14" s="292"/>
      <c r="OY14" s="292"/>
      <c r="OZ14" s="292"/>
      <c r="PA14" s="292"/>
      <c r="PB14" s="292"/>
      <c r="PC14" s="292"/>
      <c r="PD14" s="292"/>
      <c r="PE14" s="292"/>
      <c r="PF14" s="292"/>
      <c r="PG14" s="292"/>
      <c r="PH14" s="292"/>
      <c r="PI14" s="292"/>
      <c r="PJ14" s="292"/>
      <c r="PK14" s="292"/>
      <c r="PL14" s="292"/>
      <c r="PM14" s="292"/>
      <c r="PN14" s="292"/>
      <c r="PO14" s="292"/>
      <c r="PP14" s="292"/>
      <c r="PQ14" s="292"/>
      <c r="PR14" s="292"/>
      <c r="PS14" s="292"/>
      <c r="PT14" s="292"/>
      <c r="PU14" s="292"/>
      <c r="PV14" s="292"/>
      <c r="PW14" s="292"/>
      <c r="PX14" s="292"/>
      <c r="PY14" s="292"/>
      <c r="PZ14" s="292"/>
      <c r="QA14" s="292"/>
      <c r="QB14" s="292"/>
      <c r="QC14" s="292"/>
      <c r="QD14" s="292"/>
      <c r="QE14" s="292"/>
      <c r="QF14" s="292"/>
      <c r="QG14" s="292"/>
      <c r="QH14" s="292"/>
      <c r="QI14" s="292"/>
      <c r="QJ14" s="292"/>
      <c r="QK14" s="292"/>
      <c r="QL14" s="292"/>
      <c r="QM14" s="292"/>
      <c r="QN14" s="292"/>
      <c r="QO14" s="292"/>
      <c r="QP14" s="292"/>
      <c r="QQ14" s="292"/>
      <c r="QR14" s="292"/>
      <c r="QS14" s="292"/>
      <c r="QT14" s="292"/>
      <c r="QU14" s="292"/>
      <c r="QV14" s="292"/>
      <c r="QW14" s="292"/>
      <c r="QX14" s="292"/>
      <c r="QY14" s="292"/>
      <c r="QZ14" s="292"/>
      <c r="RA14" s="292"/>
      <c r="RB14" s="292"/>
      <c r="RC14" s="292"/>
      <c r="RD14" s="292"/>
      <c r="RE14" s="292"/>
      <c r="RF14" s="292"/>
      <c r="RG14" s="292"/>
      <c r="RH14" s="292"/>
      <c r="RI14" s="292"/>
      <c r="RJ14" s="292"/>
      <c r="RK14" s="292"/>
      <c r="RL14" s="292"/>
      <c r="RM14" s="292"/>
      <c r="RN14" s="292"/>
      <c r="RO14" s="292"/>
      <c r="RP14" s="292"/>
      <c r="RQ14" s="292"/>
      <c r="RR14" s="292"/>
      <c r="RS14" s="292"/>
      <c r="RT14" s="292"/>
      <c r="RU14" s="292"/>
      <c r="RV14" s="292"/>
      <c r="RW14" s="292"/>
      <c r="RX14" s="292"/>
      <c r="RY14" s="292"/>
      <c r="RZ14" s="292"/>
      <c r="SA14" s="292"/>
      <c r="SB14" s="292"/>
      <c r="SC14" s="292"/>
      <c r="SD14" s="292"/>
      <c r="SE14" s="292"/>
      <c r="SF14" s="292"/>
      <c r="SG14" s="292"/>
      <c r="SH14" s="292"/>
      <c r="SI14" s="292"/>
      <c r="SJ14" s="292"/>
      <c r="SK14" s="292"/>
      <c r="SL14" s="292"/>
      <c r="SM14" s="292"/>
      <c r="SN14" s="292"/>
      <c r="SO14" s="292"/>
      <c r="SP14" s="292"/>
      <c r="SQ14" s="292"/>
      <c r="SR14" s="292"/>
      <c r="SS14" s="292"/>
      <c r="ST14" s="292"/>
      <c r="SU14" s="292"/>
      <c r="SV14" s="292"/>
      <c r="SW14" s="292"/>
      <c r="SX14" s="292"/>
      <c r="SY14" s="292"/>
      <c r="SZ14" s="292"/>
      <c r="TA14" s="292"/>
      <c r="TB14" s="292"/>
      <c r="TC14" s="292"/>
      <c r="TD14" s="292"/>
      <c r="TE14" s="292"/>
      <c r="TF14" s="292"/>
      <c r="TG14" s="292"/>
      <c r="TH14" s="292"/>
      <c r="TI14" s="292"/>
      <c r="TJ14" s="292"/>
      <c r="TK14" s="292"/>
      <c r="TL14" s="292"/>
      <c r="TM14" s="292"/>
      <c r="TN14" s="292"/>
      <c r="TO14" s="292"/>
      <c r="TP14" s="292"/>
      <c r="TQ14" s="292"/>
      <c r="TR14" s="292"/>
      <c r="TS14" s="292"/>
      <c r="TT14" s="292"/>
      <c r="TU14" s="292"/>
      <c r="TV14" s="292"/>
      <c r="TW14" s="292"/>
      <c r="TX14" s="292"/>
      <c r="TY14" s="292"/>
      <c r="TZ14" s="292"/>
      <c r="UA14" s="292"/>
      <c r="UB14" s="292"/>
      <c r="UC14" s="292"/>
      <c r="UD14" s="292"/>
      <c r="UE14" s="292"/>
      <c r="UF14" s="292"/>
      <c r="UG14" s="292"/>
      <c r="UH14" s="292"/>
      <c r="UI14" s="292"/>
      <c r="UJ14" s="292"/>
      <c r="UK14" s="292"/>
      <c r="UL14" s="292"/>
      <c r="UM14" s="292"/>
      <c r="UN14" s="292"/>
      <c r="UO14" s="292"/>
      <c r="UP14" s="292"/>
      <c r="UQ14" s="292"/>
      <c r="UR14" s="292"/>
      <c r="US14" s="292"/>
      <c r="UT14" s="292"/>
      <c r="UU14" s="292"/>
      <c r="UV14" s="292"/>
      <c r="UW14" s="292"/>
      <c r="UX14" s="292"/>
      <c r="UY14" s="292"/>
      <c r="UZ14" s="292"/>
      <c r="VA14" s="292"/>
      <c r="VB14" s="292"/>
      <c r="VC14" s="292"/>
      <c r="VD14" s="292"/>
      <c r="VE14" s="292"/>
      <c r="VF14" s="292"/>
      <c r="VG14" s="292"/>
      <c r="VH14" s="292"/>
      <c r="VI14" s="292"/>
      <c r="VJ14" s="292"/>
      <c r="VK14" s="292"/>
      <c r="VL14" s="292"/>
      <c r="VM14" s="292"/>
      <c r="VN14" s="292"/>
      <c r="VO14" s="292"/>
      <c r="VP14" s="292"/>
      <c r="VQ14" s="292"/>
      <c r="VR14" s="292"/>
      <c r="VS14" s="292"/>
      <c r="VT14" s="292"/>
      <c r="VU14" s="292"/>
      <c r="VV14" s="292"/>
      <c r="VW14" s="292"/>
      <c r="VX14" s="292"/>
      <c r="VY14" s="292"/>
      <c r="VZ14" s="292"/>
      <c r="WA14" s="292"/>
      <c r="WB14" s="292"/>
      <c r="WC14" s="292"/>
      <c r="WD14" s="292"/>
      <c r="WE14" s="292"/>
      <c r="WF14" s="292"/>
      <c r="WG14" s="292"/>
      <c r="WH14" s="292"/>
      <c r="WI14" s="292"/>
      <c r="WJ14" s="292"/>
      <c r="WK14" s="292"/>
      <c r="WL14" s="292"/>
      <c r="WM14" s="292"/>
      <c r="WN14" s="292"/>
      <c r="WO14" s="292"/>
      <c r="WP14" s="292"/>
      <c r="WQ14" s="292"/>
      <c r="WR14" s="292"/>
      <c r="WS14" s="292"/>
      <c r="WT14" s="292"/>
      <c r="WU14" s="292"/>
      <c r="WV14" s="292"/>
      <c r="WW14" s="292"/>
      <c r="WX14" s="292"/>
      <c r="WY14" s="292"/>
      <c r="WZ14" s="292"/>
      <c r="XA14" s="292"/>
      <c r="XB14" s="292"/>
      <c r="XC14" s="292"/>
      <c r="XD14" s="292"/>
      <c r="XE14" s="292"/>
      <c r="XF14" s="292"/>
      <c r="XG14" s="292"/>
      <c r="XH14" s="292"/>
      <c r="XI14" s="292"/>
      <c r="XJ14" s="292"/>
      <c r="XK14" s="292"/>
      <c r="XL14" s="292"/>
      <c r="XM14" s="292"/>
      <c r="XN14" s="292"/>
      <c r="XO14" s="292"/>
      <c r="XP14" s="292"/>
      <c r="XQ14" s="292"/>
      <c r="XR14" s="292"/>
      <c r="XS14" s="292"/>
      <c r="XT14" s="292"/>
      <c r="XU14" s="292"/>
      <c r="XV14" s="292"/>
      <c r="XW14" s="292"/>
      <c r="XX14" s="292"/>
      <c r="XY14" s="292"/>
      <c r="XZ14" s="292"/>
      <c r="YA14" s="292"/>
      <c r="YB14" s="292"/>
      <c r="YC14" s="292"/>
      <c r="YD14" s="292"/>
      <c r="YE14" s="292"/>
      <c r="YF14" s="292"/>
      <c r="YG14" s="292"/>
      <c r="YH14" s="292"/>
      <c r="YI14" s="292"/>
      <c r="YJ14" s="292"/>
      <c r="YK14" s="292"/>
      <c r="YL14" s="292"/>
      <c r="YM14" s="292"/>
      <c r="YN14" s="292"/>
      <c r="YO14" s="292"/>
      <c r="YP14" s="292"/>
      <c r="YQ14" s="292"/>
      <c r="YR14" s="292"/>
      <c r="YS14" s="292"/>
      <c r="YT14" s="292"/>
      <c r="YU14" s="292"/>
      <c r="YV14" s="292"/>
      <c r="YW14" s="292"/>
      <c r="YX14" s="292"/>
      <c r="YY14" s="292"/>
      <c r="YZ14" s="292"/>
      <c r="ZA14" s="292"/>
      <c r="ZB14" s="292"/>
      <c r="ZC14" s="292"/>
      <c r="ZD14" s="292"/>
      <c r="ZE14" s="292"/>
      <c r="ZF14" s="292"/>
      <c r="ZG14" s="292"/>
      <c r="ZH14" s="292"/>
      <c r="ZI14" s="292"/>
      <c r="ZJ14" s="292"/>
      <c r="ZK14" s="292"/>
      <c r="ZL14" s="292"/>
      <c r="ZM14" s="292"/>
      <c r="ZN14" s="292"/>
      <c r="ZO14" s="292"/>
      <c r="ZP14" s="292"/>
      <c r="ZQ14" s="292"/>
      <c r="ZR14" s="292"/>
      <c r="ZS14" s="292"/>
      <c r="ZT14" s="292"/>
      <c r="ZU14" s="292"/>
      <c r="ZV14" s="292"/>
      <c r="ZW14" s="292"/>
      <c r="ZX14" s="292"/>
      <c r="ZY14" s="292"/>
      <c r="ZZ14" s="292"/>
      <c r="AAA14" s="292"/>
      <c r="AAB14" s="292"/>
      <c r="AAC14" s="292"/>
      <c r="AAD14" s="292"/>
      <c r="AAE14" s="292"/>
      <c r="AAF14" s="292"/>
      <c r="AAG14" s="292"/>
      <c r="AAH14" s="292"/>
      <c r="AAI14" s="292"/>
      <c r="AAJ14" s="292"/>
      <c r="AAK14" s="292"/>
      <c r="AAL14" s="292"/>
      <c r="AAM14" s="292"/>
      <c r="AAN14" s="292"/>
      <c r="AAO14" s="292"/>
      <c r="AAP14" s="292"/>
      <c r="AAQ14" s="292"/>
      <c r="AAR14" s="292"/>
      <c r="AAS14" s="292"/>
      <c r="AAT14" s="292"/>
      <c r="AAU14" s="292"/>
      <c r="AAV14" s="292"/>
      <c r="AAW14" s="292"/>
      <c r="AAX14" s="292"/>
      <c r="AAY14" s="292"/>
      <c r="AAZ14" s="292"/>
      <c r="ABA14" s="292"/>
      <c r="ABB14" s="292"/>
      <c r="ABC14" s="292"/>
      <c r="ABD14" s="292"/>
      <c r="ABE14" s="292"/>
      <c r="ABF14" s="292"/>
      <c r="ABG14" s="292"/>
      <c r="ABH14" s="292"/>
      <c r="ABI14" s="292"/>
      <c r="ABJ14" s="292"/>
      <c r="ABK14" s="292"/>
      <c r="ABL14" s="292"/>
      <c r="ABM14" s="292"/>
      <c r="ABN14" s="292"/>
      <c r="ABO14" s="292"/>
      <c r="ABP14" s="292"/>
      <c r="ABQ14" s="292"/>
      <c r="ABR14" s="292"/>
      <c r="ABS14" s="292"/>
      <c r="ABT14" s="292"/>
      <c r="ABU14" s="292"/>
      <c r="ABV14" s="292"/>
      <c r="ABW14" s="292"/>
      <c r="ABX14" s="292"/>
      <c r="ABY14" s="292"/>
      <c r="ABZ14" s="292"/>
      <c r="ACA14" s="292"/>
      <c r="ACB14" s="292"/>
      <c r="ACC14" s="292"/>
      <c r="ACD14" s="292"/>
      <c r="ACE14" s="292"/>
      <c r="ACF14" s="292"/>
      <c r="ACG14" s="292"/>
      <c r="ACH14" s="292"/>
      <c r="ACI14" s="292"/>
      <c r="ACJ14" s="292"/>
      <c r="ACK14" s="292"/>
      <c r="ACL14" s="292"/>
      <c r="ACM14" s="292"/>
      <c r="ACN14" s="292"/>
      <c r="ACO14" s="292"/>
      <c r="ACP14" s="292"/>
      <c r="ACQ14" s="292"/>
      <c r="ACR14" s="292"/>
      <c r="ACS14" s="292"/>
      <c r="ACT14" s="292"/>
      <c r="ACU14" s="292"/>
      <c r="ACV14" s="292"/>
      <c r="ACW14" s="292"/>
      <c r="ACX14" s="292"/>
      <c r="ACY14" s="292"/>
      <c r="ACZ14" s="292"/>
      <c r="ADA14" s="292"/>
      <c r="ADB14" s="292"/>
      <c r="ADC14" s="292"/>
      <c r="ADD14" s="292"/>
      <c r="ADE14" s="292"/>
      <c r="ADF14" s="292"/>
      <c r="ADG14" s="292"/>
      <c r="ADH14" s="292"/>
      <c r="ADI14" s="292"/>
      <c r="ADJ14" s="292"/>
      <c r="ADK14" s="292"/>
      <c r="ADL14" s="292"/>
      <c r="ADM14" s="292"/>
      <c r="ADN14" s="292"/>
      <c r="ADO14" s="292"/>
      <c r="ADP14" s="292"/>
      <c r="ADQ14" s="292"/>
      <c r="ADR14" s="292"/>
      <c r="ADS14" s="292"/>
      <c r="ADT14" s="292"/>
      <c r="ADU14" s="292"/>
      <c r="ADV14" s="292"/>
      <c r="ADW14" s="292"/>
      <c r="ADX14" s="292"/>
      <c r="ADY14" s="292"/>
      <c r="ADZ14" s="292"/>
      <c r="AEA14" s="292"/>
      <c r="AEB14" s="292"/>
      <c r="AEC14" s="292"/>
      <c r="AED14" s="292"/>
      <c r="AEE14" s="292"/>
      <c r="AEF14" s="292"/>
      <c r="AEG14" s="292"/>
      <c r="AEH14" s="292"/>
      <c r="AEI14" s="292"/>
      <c r="AEJ14" s="292"/>
      <c r="AEK14" s="292"/>
      <c r="AEL14" s="292"/>
      <c r="AEM14" s="292"/>
      <c r="AEN14" s="292"/>
      <c r="AEO14" s="292"/>
      <c r="AEP14" s="292"/>
      <c r="AEQ14" s="292"/>
      <c r="AER14" s="292"/>
      <c r="AES14" s="292"/>
      <c r="AET14" s="292"/>
      <c r="AEU14" s="292"/>
      <c r="AEV14" s="292"/>
      <c r="AEW14" s="292"/>
      <c r="AEX14" s="292"/>
      <c r="AEY14" s="292"/>
      <c r="AEZ14" s="292"/>
      <c r="AFA14" s="292"/>
      <c r="AFB14" s="292"/>
      <c r="AFC14" s="292"/>
      <c r="AFD14" s="292"/>
      <c r="AFE14" s="292"/>
      <c r="AFF14" s="292"/>
      <c r="AFG14" s="292"/>
      <c r="AFH14" s="292"/>
      <c r="AFI14" s="292"/>
      <c r="AFJ14" s="292"/>
      <c r="AFK14" s="292"/>
      <c r="AFL14" s="292"/>
      <c r="AFM14" s="292"/>
      <c r="AFN14" s="292"/>
      <c r="AFO14" s="292"/>
      <c r="AFP14" s="292"/>
      <c r="AFQ14" s="292"/>
      <c r="AFR14" s="292"/>
      <c r="AFS14" s="292"/>
      <c r="AFT14" s="292"/>
      <c r="AFU14" s="292"/>
      <c r="AFV14" s="292"/>
      <c r="AFW14" s="292"/>
      <c r="AFX14" s="292"/>
      <c r="AFY14" s="292"/>
      <c r="AFZ14" s="292"/>
      <c r="AGA14" s="292"/>
      <c r="AGB14" s="292"/>
      <c r="AGC14" s="292"/>
      <c r="AGD14" s="292"/>
      <c r="AGE14" s="292"/>
      <c r="AGF14" s="292"/>
      <c r="AGG14" s="292"/>
      <c r="AGH14" s="292"/>
      <c r="AGI14" s="292"/>
      <c r="AGJ14" s="292"/>
      <c r="AGK14" s="292"/>
      <c r="AGL14" s="292"/>
      <c r="AGM14" s="292"/>
      <c r="AGN14" s="292"/>
      <c r="AGO14" s="292"/>
      <c r="AGP14" s="292"/>
      <c r="AGQ14" s="292"/>
      <c r="AGR14" s="292"/>
      <c r="AGS14" s="292"/>
      <c r="AGT14" s="292"/>
      <c r="AGU14" s="292"/>
      <c r="AGV14" s="292"/>
      <c r="AGW14" s="292"/>
      <c r="AGX14" s="292"/>
      <c r="AGY14" s="292"/>
      <c r="AGZ14" s="292"/>
      <c r="AHA14" s="292"/>
      <c r="AHB14" s="292"/>
      <c r="AHC14" s="292"/>
      <c r="AHD14" s="292"/>
      <c r="AHE14" s="292"/>
      <c r="AHF14" s="292"/>
      <c r="AHG14" s="292"/>
      <c r="AHH14" s="292"/>
      <c r="AHI14" s="292"/>
      <c r="AHJ14" s="292"/>
      <c r="AHK14" s="292"/>
      <c r="AHL14" s="292"/>
      <c r="AHM14" s="292"/>
      <c r="AHN14" s="292"/>
      <c r="AHO14" s="292"/>
      <c r="AHP14" s="292"/>
      <c r="AHQ14" s="292"/>
      <c r="AHR14" s="292"/>
      <c r="AHS14" s="292"/>
      <c r="AHT14" s="292"/>
      <c r="AHU14" s="292"/>
      <c r="AHV14" s="292"/>
      <c r="AHW14" s="292"/>
      <c r="AHX14" s="292"/>
      <c r="AHY14" s="292"/>
      <c r="AHZ14" s="292"/>
      <c r="AIA14" s="292"/>
      <c r="AIB14" s="292"/>
      <c r="AIC14" s="292"/>
      <c r="AID14" s="292"/>
      <c r="AIE14" s="292"/>
      <c r="AIF14" s="292"/>
      <c r="AIG14" s="292"/>
      <c r="AIH14" s="292"/>
      <c r="AII14" s="292"/>
      <c r="AIJ14" s="292"/>
      <c r="AIK14" s="292"/>
      <c r="AIL14" s="292"/>
      <c r="AIM14" s="292"/>
      <c r="AIN14" s="292"/>
      <c r="AIO14" s="292"/>
      <c r="AIP14" s="292"/>
      <c r="AIQ14" s="292"/>
      <c r="AIR14" s="292"/>
      <c r="AIS14" s="292"/>
      <c r="AIT14" s="292"/>
      <c r="AIU14" s="292"/>
      <c r="AIV14" s="292"/>
      <c r="AIW14" s="292"/>
      <c r="AIX14" s="292"/>
      <c r="AIY14" s="292"/>
      <c r="AIZ14" s="292"/>
      <c r="AJA14" s="292"/>
      <c r="AJB14" s="292"/>
      <c r="AJC14" s="292"/>
      <c r="AJD14" s="292"/>
      <c r="AJE14" s="292"/>
      <c r="AJF14" s="292"/>
      <c r="AJG14" s="292"/>
      <c r="AJH14" s="292"/>
      <c r="AJI14" s="292"/>
      <c r="AJJ14" s="292"/>
      <c r="AJK14" s="292"/>
      <c r="AJL14" s="292"/>
      <c r="AJM14" s="292"/>
      <c r="AJN14" s="292"/>
      <c r="AJO14" s="292"/>
      <c r="AJP14" s="292"/>
      <c r="AJQ14" s="292"/>
      <c r="AJR14" s="292"/>
      <c r="AJS14" s="292"/>
      <c r="AJT14" s="292"/>
      <c r="AJU14" s="292"/>
      <c r="AJV14" s="292"/>
      <c r="AJW14" s="292"/>
      <c r="AJX14" s="292"/>
      <c r="AJY14" s="292"/>
      <c r="AJZ14" s="292"/>
      <c r="AKA14" s="292"/>
      <c r="AKB14" s="292"/>
      <c r="AKC14" s="292"/>
      <c r="AKD14" s="292"/>
      <c r="AKE14" s="292"/>
      <c r="AKF14" s="292"/>
      <c r="AKG14" s="292"/>
      <c r="AKH14" s="292"/>
      <c r="AKI14" s="292"/>
      <c r="AKJ14" s="292"/>
      <c r="AKK14" s="292"/>
      <c r="AKL14" s="292"/>
      <c r="AKM14" s="292"/>
      <c r="AKN14" s="292"/>
      <c r="AKO14" s="292"/>
    </row>
    <row r="15" spans="1:977" s="291" customFormat="1" ht="67.5" customHeight="1" x14ac:dyDescent="0.45">
      <c r="A15" s="289"/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415"/>
      <c r="V15" s="415"/>
      <c r="W15" s="416"/>
      <c r="X15" s="294" t="s">
        <v>534</v>
      </c>
      <c r="Y15" s="417" t="s">
        <v>153</v>
      </c>
      <c r="Z15" s="415" t="s">
        <v>535</v>
      </c>
      <c r="AA15" s="417" t="s">
        <v>536</v>
      </c>
      <c r="AB15" s="417" t="s">
        <v>537</v>
      </c>
      <c r="AC15" s="417" t="s">
        <v>538</v>
      </c>
      <c r="AD15" s="417"/>
      <c r="AE15" s="417"/>
      <c r="AF15" s="417"/>
      <c r="AG15" s="417"/>
    </row>
    <row r="16" spans="1:977" s="291" customFormat="1" ht="9" customHeight="1" x14ac:dyDescent="0.45">
      <c r="A16" s="289"/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415"/>
      <c r="V16" s="415"/>
      <c r="W16" s="416"/>
      <c r="X16" s="295" t="s">
        <v>539</v>
      </c>
      <c r="Y16" s="417"/>
      <c r="Z16" s="415"/>
      <c r="AA16" s="417"/>
      <c r="AB16" s="417"/>
      <c r="AC16" s="417"/>
      <c r="AD16" s="417"/>
      <c r="AE16" s="417"/>
      <c r="AF16" s="417"/>
      <c r="AG16" s="417"/>
    </row>
    <row r="17" spans="1:977" s="293" customFormat="1" ht="61.5" customHeight="1" x14ac:dyDescent="0.45">
      <c r="A17" s="289"/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415"/>
      <c r="V17" s="415"/>
      <c r="W17" s="416"/>
      <c r="X17" s="296" t="s">
        <v>540</v>
      </c>
      <c r="Y17" s="417"/>
      <c r="Z17" s="415"/>
      <c r="AA17" s="417"/>
      <c r="AB17" s="417"/>
      <c r="AC17" s="417"/>
      <c r="AD17" s="417"/>
      <c r="AE17" s="417"/>
      <c r="AF17" s="417"/>
      <c r="AG17" s="417"/>
      <c r="AH17" s="291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  <c r="DJ17" s="292"/>
      <c r="DK17" s="292"/>
      <c r="DL17" s="292"/>
      <c r="DM17" s="292"/>
      <c r="DN17" s="292"/>
      <c r="DO17" s="292"/>
      <c r="DP17" s="292"/>
      <c r="DQ17" s="292"/>
      <c r="DR17" s="292"/>
      <c r="DS17" s="292"/>
      <c r="DT17" s="292"/>
      <c r="DU17" s="292"/>
      <c r="DV17" s="292"/>
      <c r="DW17" s="292"/>
      <c r="DX17" s="292"/>
      <c r="DY17" s="292"/>
      <c r="DZ17" s="292"/>
      <c r="EA17" s="292"/>
      <c r="EB17" s="292"/>
      <c r="EC17" s="292"/>
      <c r="ED17" s="292"/>
      <c r="EE17" s="292"/>
      <c r="EF17" s="292"/>
      <c r="EG17" s="292"/>
      <c r="EH17" s="292"/>
      <c r="EI17" s="292"/>
      <c r="EJ17" s="292"/>
      <c r="EK17" s="292"/>
      <c r="EL17" s="292"/>
      <c r="EM17" s="292"/>
      <c r="EN17" s="292"/>
      <c r="EO17" s="292"/>
      <c r="EP17" s="292"/>
      <c r="EQ17" s="292"/>
      <c r="ER17" s="292"/>
      <c r="ES17" s="292"/>
      <c r="ET17" s="292"/>
      <c r="EU17" s="292"/>
      <c r="EV17" s="292"/>
      <c r="EW17" s="292"/>
      <c r="EX17" s="292"/>
      <c r="EY17" s="292"/>
      <c r="EZ17" s="292"/>
      <c r="FA17" s="292"/>
      <c r="FB17" s="292"/>
      <c r="FC17" s="292"/>
      <c r="FD17" s="292"/>
      <c r="FE17" s="292"/>
      <c r="FF17" s="292"/>
      <c r="FG17" s="292"/>
      <c r="FH17" s="292"/>
      <c r="FI17" s="292"/>
      <c r="FJ17" s="292"/>
      <c r="FK17" s="292"/>
      <c r="FL17" s="292"/>
      <c r="FM17" s="292"/>
      <c r="FN17" s="292"/>
      <c r="FO17" s="292"/>
      <c r="FP17" s="292"/>
      <c r="FQ17" s="292"/>
      <c r="FR17" s="292"/>
      <c r="FS17" s="292"/>
      <c r="FT17" s="292"/>
      <c r="FU17" s="292"/>
      <c r="FV17" s="292"/>
      <c r="FW17" s="292"/>
      <c r="FX17" s="292"/>
      <c r="FY17" s="292"/>
      <c r="FZ17" s="292"/>
      <c r="GA17" s="292"/>
      <c r="GB17" s="292"/>
      <c r="GC17" s="292"/>
      <c r="GD17" s="292"/>
      <c r="GE17" s="292"/>
      <c r="GF17" s="292"/>
      <c r="GG17" s="292"/>
      <c r="GH17" s="292"/>
      <c r="GI17" s="292"/>
      <c r="GJ17" s="292"/>
      <c r="GK17" s="292"/>
      <c r="GL17" s="292"/>
      <c r="GM17" s="292"/>
      <c r="GN17" s="292"/>
      <c r="GO17" s="292"/>
      <c r="GP17" s="292"/>
      <c r="GQ17" s="292"/>
      <c r="GR17" s="292"/>
      <c r="GS17" s="292"/>
      <c r="GT17" s="292"/>
      <c r="GU17" s="292"/>
      <c r="GV17" s="292"/>
      <c r="GW17" s="292"/>
      <c r="GX17" s="292"/>
      <c r="GY17" s="292"/>
      <c r="GZ17" s="292"/>
      <c r="HA17" s="292"/>
      <c r="HB17" s="292"/>
      <c r="HC17" s="292"/>
      <c r="HD17" s="292"/>
      <c r="HE17" s="292"/>
      <c r="HF17" s="292"/>
      <c r="HG17" s="292"/>
      <c r="HH17" s="292"/>
      <c r="HI17" s="292"/>
      <c r="HJ17" s="292"/>
      <c r="HK17" s="292"/>
      <c r="HL17" s="292"/>
      <c r="HM17" s="292"/>
      <c r="HN17" s="292"/>
      <c r="HO17" s="292"/>
      <c r="HP17" s="292"/>
      <c r="HQ17" s="292"/>
      <c r="HR17" s="292"/>
      <c r="HS17" s="292"/>
      <c r="HT17" s="292"/>
      <c r="HU17" s="292"/>
      <c r="HV17" s="292"/>
      <c r="HW17" s="292"/>
      <c r="HX17" s="292"/>
      <c r="HY17" s="292"/>
      <c r="HZ17" s="292"/>
      <c r="IA17" s="292"/>
      <c r="IB17" s="292"/>
      <c r="IC17" s="292"/>
      <c r="ID17" s="292"/>
      <c r="IE17" s="292"/>
      <c r="IF17" s="292"/>
      <c r="IG17" s="292"/>
      <c r="IH17" s="292"/>
      <c r="II17" s="292"/>
      <c r="IJ17" s="292"/>
      <c r="IK17" s="292"/>
      <c r="IL17" s="292"/>
      <c r="IM17" s="292"/>
      <c r="IN17" s="292"/>
      <c r="IO17" s="292"/>
      <c r="IP17" s="292"/>
      <c r="IQ17" s="292"/>
      <c r="IR17" s="292"/>
      <c r="IS17" s="292"/>
      <c r="IT17" s="292"/>
      <c r="IU17" s="292"/>
      <c r="IV17" s="292"/>
      <c r="IW17" s="292"/>
      <c r="IX17" s="292"/>
      <c r="IY17" s="292"/>
      <c r="IZ17" s="292"/>
      <c r="JA17" s="292"/>
      <c r="JB17" s="292"/>
      <c r="JC17" s="292"/>
      <c r="JD17" s="292"/>
      <c r="JE17" s="292"/>
      <c r="JF17" s="292"/>
      <c r="JG17" s="292"/>
      <c r="JH17" s="292"/>
      <c r="JI17" s="292"/>
      <c r="JJ17" s="292"/>
      <c r="JK17" s="292"/>
      <c r="JL17" s="292"/>
      <c r="JM17" s="292"/>
      <c r="JN17" s="292"/>
      <c r="JO17" s="292"/>
      <c r="JP17" s="292"/>
      <c r="JQ17" s="292"/>
      <c r="JR17" s="292"/>
      <c r="JS17" s="292"/>
      <c r="JT17" s="292"/>
      <c r="JU17" s="292"/>
      <c r="JV17" s="292"/>
      <c r="JW17" s="292"/>
      <c r="JX17" s="292"/>
      <c r="JY17" s="292"/>
      <c r="JZ17" s="292"/>
      <c r="KA17" s="292"/>
      <c r="KB17" s="292"/>
      <c r="KC17" s="292"/>
      <c r="KD17" s="292"/>
      <c r="KE17" s="292"/>
      <c r="KF17" s="292"/>
      <c r="KG17" s="292"/>
      <c r="KH17" s="292"/>
      <c r="KI17" s="292"/>
      <c r="KJ17" s="292"/>
      <c r="KK17" s="292"/>
      <c r="KL17" s="292"/>
      <c r="KM17" s="292"/>
      <c r="KN17" s="292"/>
      <c r="KO17" s="292"/>
      <c r="KP17" s="292"/>
      <c r="KQ17" s="292"/>
      <c r="KR17" s="292"/>
      <c r="KS17" s="292"/>
      <c r="KT17" s="292"/>
      <c r="KU17" s="292"/>
      <c r="KV17" s="292"/>
      <c r="KW17" s="292"/>
      <c r="KX17" s="292"/>
      <c r="KY17" s="292"/>
      <c r="KZ17" s="292"/>
      <c r="LA17" s="292"/>
      <c r="LB17" s="292"/>
      <c r="LC17" s="292"/>
      <c r="LD17" s="292"/>
      <c r="LE17" s="292"/>
      <c r="LF17" s="292"/>
      <c r="LG17" s="292"/>
      <c r="LH17" s="292"/>
      <c r="LI17" s="292"/>
      <c r="LJ17" s="292"/>
      <c r="LK17" s="292"/>
      <c r="LL17" s="292"/>
      <c r="LM17" s="292"/>
      <c r="LN17" s="292"/>
      <c r="LO17" s="292"/>
      <c r="LP17" s="292"/>
      <c r="LQ17" s="292"/>
      <c r="LR17" s="292"/>
      <c r="LS17" s="292"/>
      <c r="LT17" s="292"/>
      <c r="LU17" s="292"/>
      <c r="LV17" s="292"/>
      <c r="LW17" s="292"/>
      <c r="LX17" s="292"/>
      <c r="LY17" s="292"/>
      <c r="LZ17" s="292"/>
      <c r="MA17" s="292"/>
      <c r="MB17" s="292"/>
      <c r="MC17" s="292"/>
      <c r="MD17" s="292"/>
      <c r="ME17" s="292"/>
      <c r="MF17" s="292"/>
      <c r="MG17" s="292"/>
      <c r="MH17" s="292"/>
      <c r="MI17" s="292"/>
      <c r="MJ17" s="292"/>
      <c r="MK17" s="292"/>
      <c r="ML17" s="292"/>
      <c r="MM17" s="292"/>
      <c r="MN17" s="292"/>
      <c r="MO17" s="292"/>
      <c r="MP17" s="292"/>
      <c r="MQ17" s="292"/>
      <c r="MR17" s="292"/>
      <c r="MS17" s="292"/>
      <c r="MT17" s="292"/>
      <c r="MU17" s="292"/>
      <c r="MV17" s="292"/>
      <c r="MW17" s="292"/>
      <c r="MX17" s="292"/>
      <c r="MY17" s="292"/>
      <c r="MZ17" s="292"/>
      <c r="NA17" s="292"/>
      <c r="NB17" s="292"/>
      <c r="NC17" s="292"/>
      <c r="ND17" s="292"/>
      <c r="NE17" s="292"/>
      <c r="NF17" s="292"/>
      <c r="NG17" s="292"/>
      <c r="NH17" s="292"/>
      <c r="NI17" s="292"/>
      <c r="NJ17" s="292"/>
      <c r="NK17" s="292"/>
      <c r="NL17" s="292"/>
      <c r="NM17" s="292"/>
      <c r="NN17" s="292"/>
      <c r="NO17" s="292"/>
      <c r="NP17" s="292"/>
      <c r="NQ17" s="292"/>
      <c r="NR17" s="292"/>
      <c r="NS17" s="292"/>
      <c r="NT17" s="292"/>
      <c r="NU17" s="292"/>
      <c r="NV17" s="292"/>
      <c r="NW17" s="292"/>
      <c r="NX17" s="292"/>
      <c r="NY17" s="292"/>
      <c r="NZ17" s="292"/>
      <c r="OA17" s="292"/>
      <c r="OB17" s="292"/>
      <c r="OC17" s="292"/>
      <c r="OD17" s="292"/>
      <c r="OE17" s="292"/>
      <c r="OF17" s="292"/>
      <c r="OG17" s="292"/>
      <c r="OH17" s="292"/>
      <c r="OI17" s="292"/>
      <c r="OJ17" s="292"/>
      <c r="OK17" s="292"/>
      <c r="OL17" s="292"/>
      <c r="OM17" s="292"/>
      <c r="ON17" s="292"/>
      <c r="OO17" s="292"/>
      <c r="OP17" s="292"/>
      <c r="OQ17" s="292"/>
      <c r="OR17" s="292"/>
      <c r="OS17" s="292"/>
      <c r="OT17" s="292"/>
      <c r="OU17" s="292"/>
      <c r="OV17" s="292"/>
      <c r="OW17" s="292"/>
      <c r="OX17" s="292"/>
      <c r="OY17" s="292"/>
      <c r="OZ17" s="292"/>
      <c r="PA17" s="292"/>
      <c r="PB17" s="292"/>
      <c r="PC17" s="292"/>
      <c r="PD17" s="292"/>
      <c r="PE17" s="292"/>
      <c r="PF17" s="292"/>
      <c r="PG17" s="292"/>
      <c r="PH17" s="292"/>
      <c r="PI17" s="292"/>
      <c r="PJ17" s="292"/>
      <c r="PK17" s="292"/>
      <c r="PL17" s="292"/>
      <c r="PM17" s="292"/>
      <c r="PN17" s="292"/>
      <c r="PO17" s="292"/>
      <c r="PP17" s="292"/>
      <c r="PQ17" s="292"/>
      <c r="PR17" s="292"/>
      <c r="PS17" s="292"/>
      <c r="PT17" s="292"/>
      <c r="PU17" s="292"/>
      <c r="PV17" s="292"/>
      <c r="PW17" s="292"/>
      <c r="PX17" s="292"/>
      <c r="PY17" s="292"/>
      <c r="PZ17" s="292"/>
      <c r="QA17" s="292"/>
      <c r="QB17" s="292"/>
      <c r="QC17" s="292"/>
      <c r="QD17" s="292"/>
      <c r="QE17" s="292"/>
      <c r="QF17" s="292"/>
      <c r="QG17" s="292"/>
      <c r="QH17" s="292"/>
      <c r="QI17" s="292"/>
      <c r="QJ17" s="292"/>
      <c r="QK17" s="292"/>
      <c r="QL17" s="292"/>
      <c r="QM17" s="292"/>
      <c r="QN17" s="292"/>
      <c r="QO17" s="292"/>
      <c r="QP17" s="292"/>
      <c r="QQ17" s="292"/>
      <c r="QR17" s="292"/>
      <c r="QS17" s="292"/>
      <c r="QT17" s="292"/>
      <c r="QU17" s="292"/>
      <c r="QV17" s="292"/>
      <c r="QW17" s="292"/>
      <c r="QX17" s="292"/>
      <c r="QY17" s="292"/>
      <c r="QZ17" s="292"/>
      <c r="RA17" s="292"/>
      <c r="RB17" s="292"/>
      <c r="RC17" s="292"/>
      <c r="RD17" s="292"/>
      <c r="RE17" s="292"/>
      <c r="RF17" s="292"/>
      <c r="RG17" s="292"/>
      <c r="RH17" s="292"/>
      <c r="RI17" s="292"/>
      <c r="RJ17" s="292"/>
      <c r="RK17" s="292"/>
      <c r="RL17" s="292"/>
      <c r="RM17" s="292"/>
      <c r="RN17" s="292"/>
      <c r="RO17" s="292"/>
      <c r="RP17" s="292"/>
      <c r="RQ17" s="292"/>
      <c r="RR17" s="292"/>
      <c r="RS17" s="292"/>
      <c r="RT17" s="292"/>
      <c r="RU17" s="292"/>
      <c r="RV17" s="292"/>
      <c r="RW17" s="292"/>
      <c r="RX17" s="292"/>
      <c r="RY17" s="292"/>
      <c r="RZ17" s="292"/>
      <c r="SA17" s="292"/>
      <c r="SB17" s="292"/>
      <c r="SC17" s="292"/>
      <c r="SD17" s="292"/>
      <c r="SE17" s="292"/>
      <c r="SF17" s="292"/>
      <c r="SG17" s="292"/>
      <c r="SH17" s="292"/>
      <c r="SI17" s="292"/>
      <c r="SJ17" s="292"/>
      <c r="SK17" s="292"/>
      <c r="SL17" s="292"/>
      <c r="SM17" s="292"/>
      <c r="SN17" s="292"/>
      <c r="SO17" s="292"/>
      <c r="SP17" s="292"/>
      <c r="SQ17" s="292"/>
      <c r="SR17" s="292"/>
      <c r="SS17" s="292"/>
      <c r="ST17" s="292"/>
      <c r="SU17" s="292"/>
      <c r="SV17" s="292"/>
      <c r="SW17" s="292"/>
      <c r="SX17" s="292"/>
      <c r="SY17" s="292"/>
      <c r="SZ17" s="292"/>
      <c r="TA17" s="292"/>
      <c r="TB17" s="292"/>
      <c r="TC17" s="292"/>
      <c r="TD17" s="292"/>
      <c r="TE17" s="292"/>
      <c r="TF17" s="292"/>
      <c r="TG17" s="292"/>
      <c r="TH17" s="292"/>
      <c r="TI17" s="292"/>
      <c r="TJ17" s="292"/>
      <c r="TK17" s="292"/>
      <c r="TL17" s="292"/>
      <c r="TM17" s="292"/>
      <c r="TN17" s="292"/>
      <c r="TO17" s="292"/>
      <c r="TP17" s="292"/>
      <c r="TQ17" s="292"/>
      <c r="TR17" s="292"/>
      <c r="TS17" s="292"/>
      <c r="TT17" s="292"/>
      <c r="TU17" s="292"/>
      <c r="TV17" s="292"/>
      <c r="TW17" s="292"/>
      <c r="TX17" s="292"/>
      <c r="TY17" s="292"/>
      <c r="TZ17" s="292"/>
      <c r="UA17" s="292"/>
      <c r="UB17" s="292"/>
      <c r="UC17" s="292"/>
      <c r="UD17" s="292"/>
      <c r="UE17" s="292"/>
      <c r="UF17" s="292"/>
      <c r="UG17" s="292"/>
      <c r="UH17" s="292"/>
      <c r="UI17" s="292"/>
      <c r="UJ17" s="292"/>
      <c r="UK17" s="292"/>
      <c r="UL17" s="292"/>
      <c r="UM17" s="292"/>
      <c r="UN17" s="292"/>
      <c r="UO17" s="292"/>
      <c r="UP17" s="292"/>
      <c r="UQ17" s="292"/>
      <c r="UR17" s="292"/>
      <c r="US17" s="292"/>
      <c r="UT17" s="292"/>
      <c r="UU17" s="292"/>
      <c r="UV17" s="292"/>
      <c r="UW17" s="292"/>
      <c r="UX17" s="292"/>
      <c r="UY17" s="292"/>
      <c r="UZ17" s="292"/>
      <c r="VA17" s="292"/>
      <c r="VB17" s="292"/>
      <c r="VC17" s="292"/>
      <c r="VD17" s="292"/>
      <c r="VE17" s="292"/>
      <c r="VF17" s="292"/>
      <c r="VG17" s="292"/>
      <c r="VH17" s="292"/>
      <c r="VI17" s="292"/>
      <c r="VJ17" s="292"/>
      <c r="VK17" s="292"/>
      <c r="VL17" s="292"/>
      <c r="VM17" s="292"/>
      <c r="VN17" s="292"/>
      <c r="VO17" s="292"/>
      <c r="VP17" s="292"/>
      <c r="VQ17" s="292"/>
      <c r="VR17" s="292"/>
      <c r="VS17" s="292"/>
      <c r="VT17" s="292"/>
      <c r="VU17" s="292"/>
      <c r="VV17" s="292"/>
      <c r="VW17" s="292"/>
      <c r="VX17" s="292"/>
      <c r="VY17" s="292"/>
      <c r="VZ17" s="292"/>
      <c r="WA17" s="292"/>
      <c r="WB17" s="292"/>
      <c r="WC17" s="292"/>
      <c r="WD17" s="292"/>
      <c r="WE17" s="292"/>
      <c r="WF17" s="292"/>
      <c r="WG17" s="292"/>
      <c r="WH17" s="292"/>
      <c r="WI17" s="292"/>
      <c r="WJ17" s="292"/>
      <c r="WK17" s="292"/>
      <c r="WL17" s="292"/>
      <c r="WM17" s="292"/>
      <c r="WN17" s="292"/>
      <c r="WO17" s="292"/>
      <c r="WP17" s="292"/>
      <c r="WQ17" s="292"/>
      <c r="WR17" s="292"/>
      <c r="WS17" s="292"/>
      <c r="WT17" s="292"/>
      <c r="WU17" s="292"/>
      <c r="WV17" s="292"/>
      <c r="WW17" s="292"/>
      <c r="WX17" s="292"/>
      <c r="WY17" s="292"/>
      <c r="WZ17" s="292"/>
      <c r="XA17" s="292"/>
      <c r="XB17" s="292"/>
      <c r="XC17" s="292"/>
      <c r="XD17" s="292"/>
      <c r="XE17" s="292"/>
      <c r="XF17" s="292"/>
      <c r="XG17" s="292"/>
      <c r="XH17" s="292"/>
      <c r="XI17" s="292"/>
      <c r="XJ17" s="292"/>
      <c r="XK17" s="292"/>
      <c r="XL17" s="292"/>
      <c r="XM17" s="292"/>
      <c r="XN17" s="292"/>
      <c r="XO17" s="292"/>
      <c r="XP17" s="292"/>
      <c r="XQ17" s="292"/>
      <c r="XR17" s="292"/>
      <c r="XS17" s="292"/>
      <c r="XT17" s="292"/>
      <c r="XU17" s="292"/>
      <c r="XV17" s="292"/>
      <c r="XW17" s="292"/>
      <c r="XX17" s="292"/>
      <c r="XY17" s="292"/>
      <c r="XZ17" s="292"/>
      <c r="YA17" s="292"/>
      <c r="YB17" s="292"/>
      <c r="YC17" s="292"/>
      <c r="YD17" s="292"/>
      <c r="YE17" s="292"/>
      <c r="YF17" s="292"/>
      <c r="YG17" s="292"/>
      <c r="YH17" s="292"/>
      <c r="YI17" s="292"/>
      <c r="YJ17" s="292"/>
      <c r="YK17" s="292"/>
      <c r="YL17" s="292"/>
      <c r="YM17" s="292"/>
      <c r="YN17" s="292"/>
      <c r="YO17" s="292"/>
      <c r="YP17" s="292"/>
      <c r="YQ17" s="292"/>
      <c r="YR17" s="292"/>
      <c r="YS17" s="292"/>
      <c r="YT17" s="292"/>
      <c r="YU17" s="292"/>
      <c r="YV17" s="292"/>
      <c r="YW17" s="292"/>
      <c r="YX17" s="292"/>
      <c r="YY17" s="292"/>
      <c r="YZ17" s="292"/>
      <c r="ZA17" s="292"/>
      <c r="ZB17" s="292"/>
      <c r="ZC17" s="292"/>
      <c r="ZD17" s="292"/>
      <c r="ZE17" s="292"/>
      <c r="ZF17" s="292"/>
      <c r="ZG17" s="292"/>
      <c r="ZH17" s="292"/>
      <c r="ZI17" s="292"/>
      <c r="ZJ17" s="292"/>
      <c r="ZK17" s="292"/>
      <c r="ZL17" s="292"/>
      <c r="ZM17" s="292"/>
      <c r="ZN17" s="292"/>
      <c r="ZO17" s="292"/>
      <c r="ZP17" s="292"/>
      <c r="ZQ17" s="292"/>
      <c r="ZR17" s="292"/>
      <c r="ZS17" s="292"/>
      <c r="ZT17" s="292"/>
      <c r="ZU17" s="292"/>
      <c r="ZV17" s="292"/>
      <c r="ZW17" s="292"/>
      <c r="ZX17" s="292"/>
      <c r="ZY17" s="292"/>
      <c r="ZZ17" s="292"/>
      <c r="AAA17" s="292"/>
      <c r="AAB17" s="292"/>
      <c r="AAC17" s="292"/>
      <c r="AAD17" s="292"/>
      <c r="AAE17" s="292"/>
      <c r="AAF17" s="292"/>
      <c r="AAG17" s="292"/>
      <c r="AAH17" s="292"/>
      <c r="AAI17" s="292"/>
      <c r="AAJ17" s="292"/>
      <c r="AAK17" s="292"/>
      <c r="AAL17" s="292"/>
      <c r="AAM17" s="292"/>
      <c r="AAN17" s="292"/>
      <c r="AAO17" s="292"/>
      <c r="AAP17" s="292"/>
      <c r="AAQ17" s="292"/>
      <c r="AAR17" s="292"/>
      <c r="AAS17" s="292"/>
      <c r="AAT17" s="292"/>
      <c r="AAU17" s="292"/>
      <c r="AAV17" s="292"/>
      <c r="AAW17" s="292"/>
      <c r="AAX17" s="292"/>
      <c r="AAY17" s="292"/>
      <c r="AAZ17" s="292"/>
      <c r="ABA17" s="292"/>
      <c r="ABB17" s="292"/>
      <c r="ABC17" s="292"/>
      <c r="ABD17" s="292"/>
      <c r="ABE17" s="292"/>
      <c r="ABF17" s="292"/>
      <c r="ABG17" s="292"/>
      <c r="ABH17" s="292"/>
      <c r="ABI17" s="292"/>
      <c r="ABJ17" s="292"/>
      <c r="ABK17" s="292"/>
      <c r="ABL17" s="292"/>
      <c r="ABM17" s="292"/>
      <c r="ABN17" s="292"/>
      <c r="ABO17" s="292"/>
      <c r="ABP17" s="292"/>
      <c r="ABQ17" s="292"/>
      <c r="ABR17" s="292"/>
      <c r="ABS17" s="292"/>
      <c r="ABT17" s="292"/>
      <c r="ABU17" s="292"/>
      <c r="ABV17" s="292"/>
      <c r="ABW17" s="292"/>
      <c r="ABX17" s="292"/>
      <c r="ABY17" s="292"/>
      <c r="ABZ17" s="292"/>
      <c r="ACA17" s="292"/>
      <c r="ACB17" s="292"/>
      <c r="ACC17" s="292"/>
      <c r="ACD17" s="292"/>
      <c r="ACE17" s="292"/>
      <c r="ACF17" s="292"/>
      <c r="ACG17" s="292"/>
      <c r="ACH17" s="292"/>
      <c r="ACI17" s="292"/>
      <c r="ACJ17" s="292"/>
      <c r="ACK17" s="292"/>
      <c r="ACL17" s="292"/>
      <c r="ACM17" s="292"/>
      <c r="ACN17" s="292"/>
      <c r="ACO17" s="292"/>
      <c r="ACP17" s="292"/>
      <c r="ACQ17" s="292"/>
      <c r="ACR17" s="292"/>
      <c r="ACS17" s="292"/>
      <c r="ACT17" s="292"/>
      <c r="ACU17" s="292"/>
      <c r="ACV17" s="292"/>
      <c r="ACW17" s="292"/>
      <c r="ACX17" s="292"/>
      <c r="ACY17" s="292"/>
      <c r="ACZ17" s="292"/>
      <c r="ADA17" s="292"/>
      <c r="ADB17" s="292"/>
      <c r="ADC17" s="292"/>
      <c r="ADD17" s="292"/>
      <c r="ADE17" s="292"/>
      <c r="ADF17" s="292"/>
      <c r="ADG17" s="292"/>
      <c r="ADH17" s="292"/>
      <c r="ADI17" s="292"/>
      <c r="ADJ17" s="292"/>
      <c r="ADK17" s="292"/>
      <c r="ADL17" s="292"/>
      <c r="ADM17" s="292"/>
      <c r="ADN17" s="292"/>
      <c r="ADO17" s="292"/>
      <c r="ADP17" s="292"/>
      <c r="ADQ17" s="292"/>
      <c r="ADR17" s="292"/>
      <c r="ADS17" s="292"/>
      <c r="ADT17" s="292"/>
      <c r="ADU17" s="292"/>
      <c r="ADV17" s="292"/>
      <c r="ADW17" s="292"/>
      <c r="ADX17" s="292"/>
      <c r="ADY17" s="292"/>
      <c r="ADZ17" s="292"/>
      <c r="AEA17" s="292"/>
      <c r="AEB17" s="292"/>
      <c r="AEC17" s="292"/>
      <c r="AED17" s="292"/>
      <c r="AEE17" s="292"/>
      <c r="AEF17" s="292"/>
      <c r="AEG17" s="292"/>
      <c r="AEH17" s="292"/>
      <c r="AEI17" s="292"/>
      <c r="AEJ17" s="292"/>
      <c r="AEK17" s="292"/>
      <c r="AEL17" s="292"/>
      <c r="AEM17" s="292"/>
      <c r="AEN17" s="292"/>
      <c r="AEO17" s="292"/>
      <c r="AEP17" s="292"/>
      <c r="AEQ17" s="292"/>
      <c r="AER17" s="292"/>
      <c r="AES17" s="292"/>
      <c r="AET17" s="292"/>
      <c r="AEU17" s="292"/>
      <c r="AEV17" s="292"/>
      <c r="AEW17" s="292"/>
      <c r="AEX17" s="292"/>
      <c r="AEY17" s="292"/>
      <c r="AEZ17" s="292"/>
      <c r="AFA17" s="292"/>
      <c r="AFB17" s="292"/>
      <c r="AFC17" s="292"/>
      <c r="AFD17" s="292"/>
      <c r="AFE17" s="292"/>
      <c r="AFF17" s="292"/>
      <c r="AFG17" s="292"/>
      <c r="AFH17" s="292"/>
      <c r="AFI17" s="292"/>
      <c r="AFJ17" s="292"/>
      <c r="AFK17" s="292"/>
      <c r="AFL17" s="292"/>
      <c r="AFM17" s="292"/>
      <c r="AFN17" s="292"/>
      <c r="AFO17" s="292"/>
      <c r="AFP17" s="292"/>
      <c r="AFQ17" s="292"/>
      <c r="AFR17" s="292"/>
      <c r="AFS17" s="292"/>
      <c r="AFT17" s="292"/>
      <c r="AFU17" s="292"/>
      <c r="AFV17" s="292"/>
      <c r="AFW17" s="292"/>
      <c r="AFX17" s="292"/>
      <c r="AFY17" s="292"/>
      <c r="AFZ17" s="292"/>
      <c r="AGA17" s="292"/>
      <c r="AGB17" s="292"/>
      <c r="AGC17" s="292"/>
      <c r="AGD17" s="292"/>
      <c r="AGE17" s="292"/>
      <c r="AGF17" s="292"/>
      <c r="AGG17" s="292"/>
      <c r="AGH17" s="292"/>
      <c r="AGI17" s="292"/>
      <c r="AGJ17" s="292"/>
      <c r="AGK17" s="292"/>
      <c r="AGL17" s="292"/>
      <c r="AGM17" s="292"/>
      <c r="AGN17" s="292"/>
      <c r="AGO17" s="292"/>
      <c r="AGP17" s="292"/>
      <c r="AGQ17" s="292"/>
      <c r="AGR17" s="292"/>
      <c r="AGS17" s="292"/>
      <c r="AGT17" s="292"/>
      <c r="AGU17" s="292"/>
      <c r="AGV17" s="292"/>
      <c r="AGW17" s="292"/>
      <c r="AGX17" s="292"/>
      <c r="AGY17" s="292"/>
      <c r="AGZ17" s="292"/>
      <c r="AHA17" s="292"/>
      <c r="AHB17" s="292"/>
      <c r="AHC17" s="292"/>
      <c r="AHD17" s="292"/>
      <c r="AHE17" s="292"/>
      <c r="AHF17" s="292"/>
      <c r="AHG17" s="292"/>
      <c r="AHH17" s="292"/>
      <c r="AHI17" s="292"/>
      <c r="AHJ17" s="292"/>
      <c r="AHK17" s="292"/>
      <c r="AHL17" s="292"/>
      <c r="AHM17" s="292"/>
      <c r="AHN17" s="292"/>
      <c r="AHO17" s="292"/>
      <c r="AHP17" s="292"/>
      <c r="AHQ17" s="292"/>
      <c r="AHR17" s="292"/>
      <c r="AHS17" s="292"/>
      <c r="AHT17" s="292"/>
      <c r="AHU17" s="292"/>
      <c r="AHV17" s="292"/>
      <c r="AHW17" s="292"/>
      <c r="AHX17" s="292"/>
      <c r="AHY17" s="292"/>
      <c r="AHZ17" s="292"/>
      <c r="AIA17" s="292"/>
      <c r="AIB17" s="292"/>
      <c r="AIC17" s="292"/>
      <c r="AID17" s="292"/>
      <c r="AIE17" s="292"/>
      <c r="AIF17" s="292"/>
      <c r="AIG17" s="292"/>
      <c r="AIH17" s="292"/>
      <c r="AII17" s="292"/>
      <c r="AIJ17" s="292"/>
      <c r="AIK17" s="292"/>
      <c r="AIL17" s="292"/>
      <c r="AIM17" s="292"/>
      <c r="AIN17" s="292"/>
      <c r="AIO17" s="292"/>
      <c r="AIP17" s="292"/>
      <c r="AIQ17" s="292"/>
      <c r="AIR17" s="292"/>
      <c r="AIS17" s="292"/>
      <c r="AIT17" s="292"/>
      <c r="AIU17" s="292"/>
      <c r="AIV17" s="292"/>
      <c r="AIW17" s="292"/>
      <c r="AIX17" s="292"/>
      <c r="AIY17" s="292"/>
      <c r="AIZ17" s="292"/>
      <c r="AJA17" s="292"/>
      <c r="AJB17" s="292"/>
      <c r="AJC17" s="292"/>
      <c r="AJD17" s="292"/>
      <c r="AJE17" s="292"/>
      <c r="AJF17" s="292"/>
      <c r="AJG17" s="292"/>
      <c r="AJH17" s="292"/>
      <c r="AJI17" s="292"/>
      <c r="AJJ17" s="292"/>
      <c r="AJK17" s="292"/>
      <c r="AJL17" s="292"/>
      <c r="AJM17" s="292"/>
      <c r="AJN17" s="292"/>
      <c r="AJO17" s="292"/>
      <c r="AJP17" s="292"/>
      <c r="AJQ17" s="292"/>
      <c r="AJR17" s="292"/>
      <c r="AJS17" s="292"/>
      <c r="AJT17" s="292"/>
      <c r="AJU17" s="292"/>
      <c r="AJV17" s="292"/>
      <c r="AJW17" s="292"/>
      <c r="AJX17" s="292"/>
      <c r="AJY17" s="292"/>
      <c r="AJZ17" s="292"/>
      <c r="AKA17" s="292"/>
      <c r="AKB17" s="292"/>
      <c r="AKC17" s="292"/>
      <c r="AKD17" s="292"/>
      <c r="AKE17" s="292"/>
      <c r="AKF17" s="292"/>
      <c r="AKG17" s="292"/>
      <c r="AKH17" s="292"/>
      <c r="AKI17" s="292"/>
      <c r="AKJ17" s="292"/>
      <c r="AKK17" s="292"/>
      <c r="AKL17" s="292"/>
      <c r="AKM17" s="292"/>
      <c r="AKN17" s="292"/>
      <c r="AKO17" s="292"/>
    </row>
    <row r="18" spans="1:977" s="293" customFormat="1" ht="12.75" customHeight="1" x14ac:dyDescent="0.45">
      <c r="A18" s="289"/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415"/>
      <c r="V18" s="415"/>
      <c r="W18" s="416"/>
      <c r="X18" s="295" t="s">
        <v>539</v>
      </c>
      <c r="Y18" s="417"/>
      <c r="Z18" s="415"/>
      <c r="AA18" s="417"/>
      <c r="AB18" s="417"/>
      <c r="AC18" s="417"/>
      <c r="AD18" s="417"/>
      <c r="AE18" s="417"/>
      <c r="AF18" s="417"/>
      <c r="AG18" s="417"/>
      <c r="AH18" s="291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  <c r="DJ18" s="292"/>
      <c r="DK18" s="292"/>
      <c r="DL18" s="292"/>
      <c r="DM18" s="292"/>
      <c r="DN18" s="292"/>
      <c r="DO18" s="292"/>
      <c r="DP18" s="292"/>
      <c r="DQ18" s="292"/>
      <c r="DR18" s="292"/>
      <c r="DS18" s="292"/>
      <c r="DT18" s="292"/>
      <c r="DU18" s="292"/>
      <c r="DV18" s="292"/>
      <c r="DW18" s="292"/>
      <c r="DX18" s="292"/>
      <c r="DY18" s="292"/>
      <c r="DZ18" s="292"/>
      <c r="EA18" s="292"/>
      <c r="EB18" s="292"/>
      <c r="EC18" s="292"/>
      <c r="ED18" s="292"/>
      <c r="EE18" s="292"/>
      <c r="EF18" s="292"/>
      <c r="EG18" s="292"/>
      <c r="EH18" s="292"/>
      <c r="EI18" s="292"/>
      <c r="EJ18" s="292"/>
      <c r="EK18" s="292"/>
      <c r="EL18" s="292"/>
      <c r="EM18" s="292"/>
      <c r="EN18" s="292"/>
      <c r="EO18" s="292"/>
      <c r="EP18" s="292"/>
      <c r="EQ18" s="292"/>
      <c r="ER18" s="292"/>
      <c r="ES18" s="292"/>
      <c r="ET18" s="292"/>
      <c r="EU18" s="292"/>
      <c r="EV18" s="292"/>
      <c r="EW18" s="292"/>
      <c r="EX18" s="292"/>
      <c r="EY18" s="292"/>
      <c r="EZ18" s="292"/>
      <c r="FA18" s="292"/>
      <c r="FB18" s="292"/>
      <c r="FC18" s="292"/>
      <c r="FD18" s="292"/>
      <c r="FE18" s="292"/>
      <c r="FF18" s="292"/>
      <c r="FG18" s="292"/>
      <c r="FH18" s="292"/>
      <c r="FI18" s="292"/>
      <c r="FJ18" s="292"/>
      <c r="FK18" s="292"/>
      <c r="FL18" s="292"/>
      <c r="FM18" s="292"/>
      <c r="FN18" s="292"/>
      <c r="FO18" s="292"/>
      <c r="FP18" s="292"/>
      <c r="FQ18" s="292"/>
      <c r="FR18" s="292"/>
      <c r="FS18" s="292"/>
      <c r="FT18" s="292"/>
      <c r="FU18" s="292"/>
      <c r="FV18" s="292"/>
      <c r="FW18" s="292"/>
      <c r="FX18" s="292"/>
      <c r="FY18" s="292"/>
      <c r="FZ18" s="292"/>
      <c r="GA18" s="292"/>
      <c r="GB18" s="292"/>
      <c r="GC18" s="292"/>
      <c r="GD18" s="292"/>
      <c r="GE18" s="292"/>
      <c r="GF18" s="292"/>
      <c r="GG18" s="292"/>
      <c r="GH18" s="292"/>
      <c r="GI18" s="292"/>
      <c r="GJ18" s="292"/>
      <c r="GK18" s="292"/>
      <c r="GL18" s="292"/>
      <c r="GM18" s="292"/>
      <c r="GN18" s="292"/>
      <c r="GO18" s="292"/>
      <c r="GP18" s="292"/>
      <c r="GQ18" s="292"/>
      <c r="GR18" s="292"/>
      <c r="GS18" s="292"/>
      <c r="GT18" s="292"/>
      <c r="GU18" s="292"/>
      <c r="GV18" s="292"/>
      <c r="GW18" s="292"/>
      <c r="GX18" s="292"/>
      <c r="GY18" s="292"/>
      <c r="GZ18" s="292"/>
      <c r="HA18" s="292"/>
      <c r="HB18" s="292"/>
      <c r="HC18" s="292"/>
      <c r="HD18" s="292"/>
      <c r="HE18" s="292"/>
      <c r="HF18" s="292"/>
      <c r="HG18" s="292"/>
      <c r="HH18" s="292"/>
      <c r="HI18" s="292"/>
      <c r="HJ18" s="292"/>
      <c r="HK18" s="292"/>
      <c r="HL18" s="292"/>
      <c r="HM18" s="292"/>
      <c r="HN18" s="292"/>
      <c r="HO18" s="292"/>
      <c r="HP18" s="292"/>
      <c r="HQ18" s="292"/>
      <c r="HR18" s="292"/>
      <c r="HS18" s="292"/>
      <c r="HT18" s="292"/>
      <c r="HU18" s="292"/>
      <c r="HV18" s="292"/>
      <c r="HW18" s="292"/>
      <c r="HX18" s="292"/>
      <c r="HY18" s="292"/>
      <c r="HZ18" s="292"/>
      <c r="IA18" s="292"/>
      <c r="IB18" s="292"/>
      <c r="IC18" s="292"/>
      <c r="ID18" s="292"/>
      <c r="IE18" s="292"/>
      <c r="IF18" s="292"/>
      <c r="IG18" s="292"/>
      <c r="IH18" s="292"/>
      <c r="II18" s="292"/>
      <c r="IJ18" s="292"/>
      <c r="IK18" s="292"/>
      <c r="IL18" s="292"/>
      <c r="IM18" s="292"/>
      <c r="IN18" s="292"/>
      <c r="IO18" s="292"/>
      <c r="IP18" s="292"/>
      <c r="IQ18" s="292"/>
      <c r="IR18" s="292"/>
      <c r="IS18" s="292"/>
      <c r="IT18" s="292"/>
      <c r="IU18" s="292"/>
      <c r="IV18" s="292"/>
      <c r="IW18" s="292"/>
      <c r="IX18" s="292"/>
      <c r="IY18" s="292"/>
      <c r="IZ18" s="292"/>
      <c r="JA18" s="292"/>
      <c r="JB18" s="292"/>
      <c r="JC18" s="292"/>
      <c r="JD18" s="292"/>
      <c r="JE18" s="292"/>
      <c r="JF18" s="292"/>
      <c r="JG18" s="292"/>
      <c r="JH18" s="292"/>
      <c r="JI18" s="292"/>
      <c r="JJ18" s="292"/>
      <c r="JK18" s="292"/>
      <c r="JL18" s="292"/>
      <c r="JM18" s="292"/>
      <c r="JN18" s="292"/>
      <c r="JO18" s="292"/>
      <c r="JP18" s="292"/>
      <c r="JQ18" s="292"/>
      <c r="JR18" s="292"/>
      <c r="JS18" s="292"/>
      <c r="JT18" s="292"/>
      <c r="JU18" s="292"/>
      <c r="JV18" s="292"/>
      <c r="JW18" s="292"/>
      <c r="JX18" s="292"/>
      <c r="JY18" s="292"/>
      <c r="JZ18" s="292"/>
      <c r="KA18" s="292"/>
      <c r="KB18" s="292"/>
      <c r="KC18" s="292"/>
      <c r="KD18" s="292"/>
      <c r="KE18" s="292"/>
      <c r="KF18" s="292"/>
      <c r="KG18" s="292"/>
      <c r="KH18" s="292"/>
      <c r="KI18" s="292"/>
      <c r="KJ18" s="292"/>
      <c r="KK18" s="292"/>
      <c r="KL18" s="292"/>
      <c r="KM18" s="292"/>
      <c r="KN18" s="292"/>
      <c r="KO18" s="292"/>
      <c r="KP18" s="292"/>
      <c r="KQ18" s="292"/>
      <c r="KR18" s="292"/>
      <c r="KS18" s="292"/>
      <c r="KT18" s="292"/>
      <c r="KU18" s="292"/>
      <c r="KV18" s="292"/>
      <c r="KW18" s="292"/>
      <c r="KX18" s="292"/>
      <c r="KY18" s="292"/>
      <c r="KZ18" s="292"/>
      <c r="LA18" s="292"/>
      <c r="LB18" s="292"/>
      <c r="LC18" s="292"/>
      <c r="LD18" s="292"/>
      <c r="LE18" s="292"/>
      <c r="LF18" s="292"/>
      <c r="LG18" s="292"/>
      <c r="LH18" s="292"/>
      <c r="LI18" s="292"/>
      <c r="LJ18" s="292"/>
      <c r="LK18" s="292"/>
      <c r="LL18" s="292"/>
      <c r="LM18" s="292"/>
      <c r="LN18" s="292"/>
      <c r="LO18" s="292"/>
      <c r="LP18" s="292"/>
      <c r="LQ18" s="292"/>
      <c r="LR18" s="292"/>
      <c r="LS18" s="292"/>
      <c r="LT18" s="292"/>
      <c r="LU18" s="292"/>
      <c r="LV18" s="292"/>
      <c r="LW18" s="292"/>
      <c r="LX18" s="292"/>
      <c r="LY18" s="292"/>
      <c r="LZ18" s="292"/>
      <c r="MA18" s="292"/>
      <c r="MB18" s="292"/>
      <c r="MC18" s="292"/>
      <c r="MD18" s="292"/>
      <c r="ME18" s="292"/>
      <c r="MF18" s="292"/>
      <c r="MG18" s="292"/>
      <c r="MH18" s="292"/>
      <c r="MI18" s="292"/>
      <c r="MJ18" s="292"/>
      <c r="MK18" s="292"/>
      <c r="ML18" s="292"/>
      <c r="MM18" s="292"/>
      <c r="MN18" s="292"/>
      <c r="MO18" s="292"/>
      <c r="MP18" s="292"/>
      <c r="MQ18" s="292"/>
      <c r="MR18" s="292"/>
      <c r="MS18" s="292"/>
      <c r="MT18" s="292"/>
      <c r="MU18" s="292"/>
      <c r="MV18" s="292"/>
      <c r="MW18" s="292"/>
      <c r="MX18" s="292"/>
      <c r="MY18" s="292"/>
      <c r="MZ18" s="292"/>
      <c r="NA18" s="292"/>
      <c r="NB18" s="292"/>
      <c r="NC18" s="292"/>
      <c r="ND18" s="292"/>
      <c r="NE18" s="292"/>
      <c r="NF18" s="292"/>
      <c r="NG18" s="292"/>
      <c r="NH18" s="292"/>
      <c r="NI18" s="292"/>
      <c r="NJ18" s="292"/>
      <c r="NK18" s="292"/>
      <c r="NL18" s="292"/>
      <c r="NM18" s="292"/>
      <c r="NN18" s="292"/>
      <c r="NO18" s="292"/>
      <c r="NP18" s="292"/>
      <c r="NQ18" s="292"/>
      <c r="NR18" s="292"/>
      <c r="NS18" s="292"/>
      <c r="NT18" s="292"/>
      <c r="NU18" s="292"/>
      <c r="NV18" s="292"/>
      <c r="NW18" s="292"/>
      <c r="NX18" s="292"/>
      <c r="NY18" s="292"/>
      <c r="NZ18" s="292"/>
      <c r="OA18" s="292"/>
      <c r="OB18" s="292"/>
      <c r="OC18" s="292"/>
      <c r="OD18" s="292"/>
      <c r="OE18" s="292"/>
      <c r="OF18" s="292"/>
      <c r="OG18" s="292"/>
      <c r="OH18" s="292"/>
      <c r="OI18" s="292"/>
      <c r="OJ18" s="292"/>
      <c r="OK18" s="292"/>
      <c r="OL18" s="292"/>
      <c r="OM18" s="292"/>
      <c r="ON18" s="292"/>
      <c r="OO18" s="292"/>
      <c r="OP18" s="292"/>
      <c r="OQ18" s="292"/>
      <c r="OR18" s="292"/>
      <c r="OS18" s="292"/>
      <c r="OT18" s="292"/>
      <c r="OU18" s="292"/>
      <c r="OV18" s="292"/>
      <c r="OW18" s="292"/>
      <c r="OX18" s="292"/>
      <c r="OY18" s="292"/>
      <c r="OZ18" s="292"/>
      <c r="PA18" s="292"/>
      <c r="PB18" s="292"/>
      <c r="PC18" s="292"/>
      <c r="PD18" s="292"/>
      <c r="PE18" s="292"/>
      <c r="PF18" s="292"/>
      <c r="PG18" s="292"/>
      <c r="PH18" s="292"/>
      <c r="PI18" s="292"/>
      <c r="PJ18" s="292"/>
      <c r="PK18" s="292"/>
      <c r="PL18" s="292"/>
      <c r="PM18" s="292"/>
      <c r="PN18" s="292"/>
      <c r="PO18" s="292"/>
      <c r="PP18" s="292"/>
      <c r="PQ18" s="292"/>
      <c r="PR18" s="292"/>
      <c r="PS18" s="292"/>
      <c r="PT18" s="292"/>
      <c r="PU18" s="292"/>
      <c r="PV18" s="292"/>
      <c r="PW18" s="292"/>
      <c r="PX18" s="292"/>
      <c r="PY18" s="292"/>
      <c r="PZ18" s="292"/>
      <c r="QA18" s="292"/>
      <c r="QB18" s="292"/>
      <c r="QC18" s="292"/>
      <c r="QD18" s="292"/>
      <c r="QE18" s="292"/>
      <c r="QF18" s="292"/>
      <c r="QG18" s="292"/>
      <c r="QH18" s="292"/>
      <c r="QI18" s="292"/>
      <c r="QJ18" s="292"/>
      <c r="QK18" s="292"/>
      <c r="QL18" s="292"/>
      <c r="QM18" s="292"/>
      <c r="QN18" s="292"/>
      <c r="QO18" s="292"/>
      <c r="QP18" s="292"/>
      <c r="QQ18" s="292"/>
      <c r="QR18" s="292"/>
      <c r="QS18" s="292"/>
      <c r="QT18" s="292"/>
      <c r="QU18" s="292"/>
      <c r="QV18" s="292"/>
      <c r="QW18" s="292"/>
      <c r="QX18" s="292"/>
      <c r="QY18" s="292"/>
      <c r="QZ18" s="292"/>
      <c r="RA18" s="292"/>
      <c r="RB18" s="292"/>
      <c r="RC18" s="292"/>
      <c r="RD18" s="292"/>
      <c r="RE18" s="292"/>
      <c r="RF18" s="292"/>
      <c r="RG18" s="292"/>
      <c r="RH18" s="292"/>
      <c r="RI18" s="292"/>
      <c r="RJ18" s="292"/>
      <c r="RK18" s="292"/>
      <c r="RL18" s="292"/>
      <c r="RM18" s="292"/>
      <c r="RN18" s="292"/>
      <c r="RO18" s="292"/>
      <c r="RP18" s="292"/>
      <c r="RQ18" s="292"/>
      <c r="RR18" s="292"/>
      <c r="RS18" s="292"/>
      <c r="RT18" s="292"/>
      <c r="RU18" s="292"/>
      <c r="RV18" s="292"/>
      <c r="RW18" s="292"/>
      <c r="RX18" s="292"/>
      <c r="RY18" s="292"/>
      <c r="RZ18" s="292"/>
      <c r="SA18" s="292"/>
      <c r="SB18" s="292"/>
      <c r="SC18" s="292"/>
      <c r="SD18" s="292"/>
      <c r="SE18" s="292"/>
      <c r="SF18" s="292"/>
      <c r="SG18" s="292"/>
      <c r="SH18" s="292"/>
      <c r="SI18" s="292"/>
      <c r="SJ18" s="292"/>
      <c r="SK18" s="292"/>
      <c r="SL18" s="292"/>
      <c r="SM18" s="292"/>
      <c r="SN18" s="292"/>
      <c r="SO18" s="292"/>
      <c r="SP18" s="292"/>
      <c r="SQ18" s="292"/>
      <c r="SR18" s="292"/>
      <c r="SS18" s="292"/>
      <c r="ST18" s="292"/>
      <c r="SU18" s="292"/>
      <c r="SV18" s="292"/>
      <c r="SW18" s="292"/>
      <c r="SX18" s="292"/>
      <c r="SY18" s="292"/>
      <c r="SZ18" s="292"/>
      <c r="TA18" s="292"/>
      <c r="TB18" s="292"/>
      <c r="TC18" s="292"/>
      <c r="TD18" s="292"/>
      <c r="TE18" s="292"/>
      <c r="TF18" s="292"/>
      <c r="TG18" s="292"/>
      <c r="TH18" s="292"/>
      <c r="TI18" s="292"/>
      <c r="TJ18" s="292"/>
      <c r="TK18" s="292"/>
      <c r="TL18" s="292"/>
      <c r="TM18" s="292"/>
      <c r="TN18" s="292"/>
      <c r="TO18" s="292"/>
      <c r="TP18" s="292"/>
      <c r="TQ18" s="292"/>
      <c r="TR18" s="292"/>
      <c r="TS18" s="292"/>
      <c r="TT18" s="292"/>
      <c r="TU18" s="292"/>
      <c r="TV18" s="292"/>
      <c r="TW18" s="292"/>
      <c r="TX18" s="292"/>
      <c r="TY18" s="292"/>
      <c r="TZ18" s="292"/>
      <c r="UA18" s="292"/>
      <c r="UB18" s="292"/>
      <c r="UC18" s="292"/>
      <c r="UD18" s="292"/>
      <c r="UE18" s="292"/>
      <c r="UF18" s="292"/>
      <c r="UG18" s="292"/>
      <c r="UH18" s="292"/>
      <c r="UI18" s="292"/>
      <c r="UJ18" s="292"/>
      <c r="UK18" s="292"/>
      <c r="UL18" s="292"/>
      <c r="UM18" s="292"/>
      <c r="UN18" s="292"/>
      <c r="UO18" s="292"/>
      <c r="UP18" s="292"/>
      <c r="UQ18" s="292"/>
      <c r="UR18" s="292"/>
      <c r="US18" s="292"/>
      <c r="UT18" s="292"/>
      <c r="UU18" s="292"/>
      <c r="UV18" s="292"/>
      <c r="UW18" s="292"/>
      <c r="UX18" s="292"/>
      <c r="UY18" s="292"/>
      <c r="UZ18" s="292"/>
      <c r="VA18" s="292"/>
      <c r="VB18" s="292"/>
      <c r="VC18" s="292"/>
      <c r="VD18" s="292"/>
      <c r="VE18" s="292"/>
      <c r="VF18" s="292"/>
      <c r="VG18" s="292"/>
      <c r="VH18" s="292"/>
      <c r="VI18" s="292"/>
      <c r="VJ18" s="292"/>
      <c r="VK18" s="292"/>
      <c r="VL18" s="292"/>
      <c r="VM18" s="292"/>
      <c r="VN18" s="292"/>
      <c r="VO18" s="292"/>
      <c r="VP18" s="292"/>
      <c r="VQ18" s="292"/>
      <c r="VR18" s="292"/>
      <c r="VS18" s="292"/>
      <c r="VT18" s="292"/>
      <c r="VU18" s="292"/>
      <c r="VV18" s="292"/>
      <c r="VW18" s="292"/>
      <c r="VX18" s="292"/>
      <c r="VY18" s="292"/>
      <c r="VZ18" s="292"/>
      <c r="WA18" s="292"/>
      <c r="WB18" s="292"/>
      <c r="WC18" s="292"/>
      <c r="WD18" s="292"/>
      <c r="WE18" s="292"/>
      <c r="WF18" s="292"/>
      <c r="WG18" s="292"/>
      <c r="WH18" s="292"/>
      <c r="WI18" s="292"/>
      <c r="WJ18" s="292"/>
      <c r="WK18" s="292"/>
      <c r="WL18" s="292"/>
      <c r="WM18" s="292"/>
      <c r="WN18" s="292"/>
      <c r="WO18" s="292"/>
      <c r="WP18" s="292"/>
      <c r="WQ18" s="292"/>
      <c r="WR18" s="292"/>
      <c r="WS18" s="292"/>
      <c r="WT18" s="292"/>
      <c r="WU18" s="292"/>
      <c r="WV18" s="292"/>
      <c r="WW18" s="292"/>
      <c r="WX18" s="292"/>
      <c r="WY18" s="292"/>
      <c r="WZ18" s="292"/>
      <c r="XA18" s="292"/>
      <c r="XB18" s="292"/>
      <c r="XC18" s="292"/>
      <c r="XD18" s="292"/>
      <c r="XE18" s="292"/>
      <c r="XF18" s="292"/>
      <c r="XG18" s="292"/>
      <c r="XH18" s="292"/>
      <c r="XI18" s="292"/>
      <c r="XJ18" s="292"/>
      <c r="XK18" s="292"/>
      <c r="XL18" s="292"/>
      <c r="XM18" s="292"/>
      <c r="XN18" s="292"/>
      <c r="XO18" s="292"/>
      <c r="XP18" s="292"/>
      <c r="XQ18" s="292"/>
      <c r="XR18" s="292"/>
      <c r="XS18" s="292"/>
      <c r="XT18" s="292"/>
      <c r="XU18" s="292"/>
      <c r="XV18" s="292"/>
      <c r="XW18" s="292"/>
      <c r="XX18" s="292"/>
      <c r="XY18" s="292"/>
      <c r="XZ18" s="292"/>
      <c r="YA18" s="292"/>
      <c r="YB18" s="292"/>
      <c r="YC18" s="292"/>
      <c r="YD18" s="292"/>
      <c r="YE18" s="292"/>
      <c r="YF18" s="292"/>
      <c r="YG18" s="292"/>
      <c r="YH18" s="292"/>
      <c r="YI18" s="292"/>
      <c r="YJ18" s="292"/>
      <c r="YK18" s="292"/>
      <c r="YL18" s="292"/>
      <c r="YM18" s="292"/>
      <c r="YN18" s="292"/>
      <c r="YO18" s="292"/>
      <c r="YP18" s="292"/>
      <c r="YQ18" s="292"/>
      <c r="YR18" s="292"/>
      <c r="YS18" s="292"/>
      <c r="YT18" s="292"/>
      <c r="YU18" s="292"/>
      <c r="YV18" s="292"/>
      <c r="YW18" s="292"/>
      <c r="YX18" s="292"/>
      <c r="YY18" s="292"/>
      <c r="YZ18" s="292"/>
      <c r="ZA18" s="292"/>
      <c r="ZB18" s="292"/>
      <c r="ZC18" s="292"/>
      <c r="ZD18" s="292"/>
      <c r="ZE18" s="292"/>
      <c r="ZF18" s="292"/>
      <c r="ZG18" s="292"/>
      <c r="ZH18" s="292"/>
      <c r="ZI18" s="292"/>
      <c r="ZJ18" s="292"/>
      <c r="ZK18" s="292"/>
      <c r="ZL18" s="292"/>
      <c r="ZM18" s="292"/>
      <c r="ZN18" s="292"/>
      <c r="ZO18" s="292"/>
      <c r="ZP18" s="292"/>
      <c r="ZQ18" s="292"/>
      <c r="ZR18" s="292"/>
      <c r="ZS18" s="292"/>
      <c r="ZT18" s="292"/>
      <c r="ZU18" s="292"/>
      <c r="ZV18" s="292"/>
      <c r="ZW18" s="292"/>
      <c r="ZX18" s="292"/>
      <c r="ZY18" s="292"/>
      <c r="ZZ18" s="292"/>
      <c r="AAA18" s="292"/>
      <c r="AAB18" s="292"/>
      <c r="AAC18" s="292"/>
      <c r="AAD18" s="292"/>
      <c r="AAE18" s="292"/>
      <c r="AAF18" s="292"/>
      <c r="AAG18" s="292"/>
      <c r="AAH18" s="292"/>
      <c r="AAI18" s="292"/>
      <c r="AAJ18" s="292"/>
      <c r="AAK18" s="292"/>
      <c r="AAL18" s="292"/>
      <c r="AAM18" s="292"/>
      <c r="AAN18" s="292"/>
      <c r="AAO18" s="292"/>
      <c r="AAP18" s="292"/>
      <c r="AAQ18" s="292"/>
      <c r="AAR18" s="292"/>
      <c r="AAS18" s="292"/>
      <c r="AAT18" s="292"/>
      <c r="AAU18" s="292"/>
      <c r="AAV18" s="292"/>
      <c r="AAW18" s="292"/>
      <c r="AAX18" s="292"/>
      <c r="AAY18" s="292"/>
      <c r="AAZ18" s="292"/>
      <c r="ABA18" s="292"/>
      <c r="ABB18" s="292"/>
      <c r="ABC18" s="292"/>
      <c r="ABD18" s="292"/>
      <c r="ABE18" s="292"/>
      <c r="ABF18" s="292"/>
      <c r="ABG18" s="292"/>
      <c r="ABH18" s="292"/>
      <c r="ABI18" s="292"/>
      <c r="ABJ18" s="292"/>
      <c r="ABK18" s="292"/>
      <c r="ABL18" s="292"/>
      <c r="ABM18" s="292"/>
      <c r="ABN18" s="292"/>
      <c r="ABO18" s="292"/>
      <c r="ABP18" s="292"/>
      <c r="ABQ18" s="292"/>
      <c r="ABR18" s="292"/>
      <c r="ABS18" s="292"/>
      <c r="ABT18" s="292"/>
      <c r="ABU18" s="292"/>
      <c r="ABV18" s="292"/>
      <c r="ABW18" s="292"/>
      <c r="ABX18" s="292"/>
      <c r="ABY18" s="292"/>
      <c r="ABZ18" s="292"/>
      <c r="ACA18" s="292"/>
      <c r="ACB18" s="292"/>
      <c r="ACC18" s="292"/>
      <c r="ACD18" s="292"/>
      <c r="ACE18" s="292"/>
      <c r="ACF18" s="292"/>
      <c r="ACG18" s="292"/>
      <c r="ACH18" s="292"/>
      <c r="ACI18" s="292"/>
      <c r="ACJ18" s="292"/>
      <c r="ACK18" s="292"/>
      <c r="ACL18" s="292"/>
      <c r="ACM18" s="292"/>
      <c r="ACN18" s="292"/>
      <c r="ACO18" s="292"/>
      <c r="ACP18" s="292"/>
      <c r="ACQ18" s="292"/>
      <c r="ACR18" s="292"/>
      <c r="ACS18" s="292"/>
      <c r="ACT18" s="292"/>
      <c r="ACU18" s="292"/>
      <c r="ACV18" s="292"/>
      <c r="ACW18" s="292"/>
      <c r="ACX18" s="292"/>
      <c r="ACY18" s="292"/>
      <c r="ACZ18" s="292"/>
      <c r="ADA18" s="292"/>
      <c r="ADB18" s="292"/>
      <c r="ADC18" s="292"/>
      <c r="ADD18" s="292"/>
      <c r="ADE18" s="292"/>
      <c r="ADF18" s="292"/>
      <c r="ADG18" s="292"/>
      <c r="ADH18" s="292"/>
      <c r="ADI18" s="292"/>
      <c r="ADJ18" s="292"/>
      <c r="ADK18" s="292"/>
      <c r="ADL18" s="292"/>
      <c r="ADM18" s="292"/>
      <c r="ADN18" s="292"/>
      <c r="ADO18" s="292"/>
      <c r="ADP18" s="292"/>
      <c r="ADQ18" s="292"/>
      <c r="ADR18" s="292"/>
      <c r="ADS18" s="292"/>
      <c r="ADT18" s="292"/>
      <c r="ADU18" s="292"/>
      <c r="ADV18" s="292"/>
      <c r="ADW18" s="292"/>
      <c r="ADX18" s="292"/>
      <c r="ADY18" s="292"/>
      <c r="ADZ18" s="292"/>
      <c r="AEA18" s="292"/>
      <c r="AEB18" s="292"/>
      <c r="AEC18" s="292"/>
      <c r="AED18" s="292"/>
      <c r="AEE18" s="292"/>
      <c r="AEF18" s="292"/>
      <c r="AEG18" s="292"/>
      <c r="AEH18" s="292"/>
      <c r="AEI18" s="292"/>
      <c r="AEJ18" s="292"/>
      <c r="AEK18" s="292"/>
      <c r="AEL18" s="292"/>
      <c r="AEM18" s="292"/>
      <c r="AEN18" s="292"/>
      <c r="AEO18" s="292"/>
      <c r="AEP18" s="292"/>
      <c r="AEQ18" s="292"/>
      <c r="AER18" s="292"/>
      <c r="AES18" s="292"/>
      <c r="AET18" s="292"/>
      <c r="AEU18" s="292"/>
      <c r="AEV18" s="292"/>
      <c r="AEW18" s="292"/>
      <c r="AEX18" s="292"/>
      <c r="AEY18" s="292"/>
      <c r="AEZ18" s="292"/>
      <c r="AFA18" s="292"/>
      <c r="AFB18" s="292"/>
      <c r="AFC18" s="292"/>
      <c r="AFD18" s="292"/>
      <c r="AFE18" s="292"/>
      <c r="AFF18" s="292"/>
      <c r="AFG18" s="292"/>
      <c r="AFH18" s="292"/>
      <c r="AFI18" s="292"/>
      <c r="AFJ18" s="292"/>
      <c r="AFK18" s="292"/>
      <c r="AFL18" s="292"/>
      <c r="AFM18" s="292"/>
      <c r="AFN18" s="292"/>
      <c r="AFO18" s="292"/>
      <c r="AFP18" s="292"/>
      <c r="AFQ18" s="292"/>
      <c r="AFR18" s="292"/>
      <c r="AFS18" s="292"/>
      <c r="AFT18" s="292"/>
      <c r="AFU18" s="292"/>
      <c r="AFV18" s="292"/>
      <c r="AFW18" s="292"/>
      <c r="AFX18" s="292"/>
      <c r="AFY18" s="292"/>
      <c r="AFZ18" s="292"/>
      <c r="AGA18" s="292"/>
      <c r="AGB18" s="292"/>
      <c r="AGC18" s="292"/>
      <c r="AGD18" s="292"/>
      <c r="AGE18" s="292"/>
      <c r="AGF18" s="292"/>
      <c r="AGG18" s="292"/>
      <c r="AGH18" s="292"/>
      <c r="AGI18" s="292"/>
      <c r="AGJ18" s="292"/>
      <c r="AGK18" s="292"/>
      <c r="AGL18" s="292"/>
      <c r="AGM18" s="292"/>
      <c r="AGN18" s="292"/>
      <c r="AGO18" s="292"/>
      <c r="AGP18" s="292"/>
      <c r="AGQ18" s="292"/>
      <c r="AGR18" s="292"/>
      <c r="AGS18" s="292"/>
      <c r="AGT18" s="292"/>
      <c r="AGU18" s="292"/>
      <c r="AGV18" s="292"/>
      <c r="AGW18" s="292"/>
      <c r="AGX18" s="292"/>
      <c r="AGY18" s="292"/>
      <c r="AGZ18" s="292"/>
      <c r="AHA18" s="292"/>
      <c r="AHB18" s="292"/>
      <c r="AHC18" s="292"/>
      <c r="AHD18" s="292"/>
      <c r="AHE18" s="292"/>
      <c r="AHF18" s="292"/>
      <c r="AHG18" s="292"/>
      <c r="AHH18" s="292"/>
      <c r="AHI18" s="292"/>
      <c r="AHJ18" s="292"/>
      <c r="AHK18" s="292"/>
      <c r="AHL18" s="292"/>
      <c r="AHM18" s="292"/>
      <c r="AHN18" s="292"/>
      <c r="AHO18" s="292"/>
      <c r="AHP18" s="292"/>
      <c r="AHQ18" s="292"/>
      <c r="AHR18" s="292"/>
      <c r="AHS18" s="292"/>
      <c r="AHT18" s="292"/>
      <c r="AHU18" s="292"/>
      <c r="AHV18" s="292"/>
      <c r="AHW18" s="292"/>
      <c r="AHX18" s="292"/>
      <c r="AHY18" s="292"/>
      <c r="AHZ18" s="292"/>
      <c r="AIA18" s="292"/>
      <c r="AIB18" s="292"/>
      <c r="AIC18" s="292"/>
      <c r="AID18" s="292"/>
      <c r="AIE18" s="292"/>
      <c r="AIF18" s="292"/>
      <c r="AIG18" s="292"/>
      <c r="AIH18" s="292"/>
      <c r="AII18" s="292"/>
      <c r="AIJ18" s="292"/>
      <c r="AIK18" s="292"/>
      <c r="AIL18" s="292"/>
      <c r="AIM18" s="292"/>
      <c r="AIN18" s="292"/>
      <c r="AIO18" s="292"/>
      <c r="AIP18" s="292"/>
      <c r="AIQ18" s="292"/>
      <c r="AIR18" s="292"/>
      <c r="AIS18" s="292"/>
      <c r="AIT18" s="292"/>
      <c r="AIU18" s="292"/>
      <c r="AIV18" s="292"/>
      <c r="AIW18" s="292"/>
      <c r="AIX18" s="292"/>
      <c r="AIY18" s="292"/>
      <c r="AIZ18" s="292"/>
      <c r="AJA18" s="292"/>
      <c r="AJB18" s="292"/>
      <c r="AJC18" s="292"/>
      <c r="AJD18" s="292"/>
      <c r="AJE18" s="292"/>
      <c r="AJF18" s="292"/>
      <c r="AJG18" s="292"/>
      <c r="AJH18" s="292"/>
      <c r="AJI18" s="292"/>
      <c r="AJJ18" s="292"/>
      <c r="AJK18" s="292"/>
      <c r="AJL18" s="292"/>
      <c r="AJM18" s="292"/>
      <c r="AJN18" s="292"/>
      <c r="AJO18" s="292"/>
      <c r="AJP18" s="292"/>
      <c r="AJQ18" s="292"/>
      <c r="AJR18" s="292"/>
      <c r="AJS18" s="292"/>
      <c r="AJT18" s="292"/>
      <c r="AJU18" s="292"/>
      <c r="AJV18" s="292"/>
      <c r="AJW18" s="292"/>
      <c r="AJX18" s="292"/>
      <c r="AJY18" s="292"/>
      <c r="AJZ18" s="292"/>
      <c r="AKA18" s="292"/>
      <c r="AKB18" s="292"/>
      <c r="AKC18" s="292"/>
      <c r="AKD18" s="292"/>
      <c r="AKE18" s="292"/>
      <c r="AKF18" s="292"/>
      <c r="AKG18" s="292"/>
      <c r="AKH18" s="292"/>
      <c r="AKI18" s="292"/>
      <c r="AKJ18" s="292"/>
      <c r="AKK18" s="292"/>
      <c r="AKL18" s="292"/>
      <c r="AKM18" s="292"/>
      <c r="AKN18" s="292"/>
      <c r="AKO18" s="292"/>
    </row>
    <row r="19" spans="1:977" s="293" customFormat="1" ht="66" customHeight="1" x14ac:dyDescent="0.45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415"/>
      <c r="V19" s="415"/>
      <c r="W19" s="416"/>
      <c r="X19" s="297" t="s">
        <v>541</v>
      </c>
      <c r="Y19" s="417"/>
      <c r="Z19" s="415"/>
      <c r="AA19" s="417"/>
      <c r="AB19" s="417"/>
      <c r="AC19" s="417"/>
      <c r="AD19" s="417"/>
      <c r="AE19" s="417"/>
      <c r="AF19" s="417"/>
      <c r="AG19" s="417"/>
      <c r="AH19" s="291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  <c r="DJ19" s="292"/>
      <c r="DK19" s="292"/>
      <c r="DL19" s="292"/>
      <c r="DM19" s="292"/>
      <c r="DN19" s="292"/>
      <c r="DO19" s="292"/>
      <c r="DP19" s="292"/>
      <c r="DQ19" s="292"/>
      <c r="DR19" s="292"/>
      <c r="DS19" s="292"/>
      <c r="DT19" s="292"/>
      <c r="DU19" s="292"/>
      <c r="DV19" s="292"/>
      <c r="DW19" s="292"/>
      <c r="DX19" s="292"/>
      <c r="DY19" s="292"/>
      <c r="DZ19" s="292"/>
      <c r="EA19" s="292"/>
      <c r="EB19" s="292"/>
      <c r="EC19" s="292"/>
      <c r="ED19" s="292"/>
      <c r="EE19" s="292"/>
      <c r="EF19" s="292"/>
      <c r="EG19" s="292"/>
      <c r="EH19" s="292"/>
      <c r="EI19" s="292"/>
      <c r="EJ19" s="292"/>
      <c r="EK19" s="292"/>
      <c r="EL19" s="292"/>
      <c r="EM19" s="292"/>
      <c r="EN19" s="292"/>
      <c r="EO19" s="292"/>
      <c r="EP19" s="292"/>
      <c r="EQ19" s="292"/>
      <c r="ER19" s="292"/>
      <c r="ES19" s="292"/>
      <c r="ET19" s="292"/>
      <c r="EU19" s="292"/>
      <c r="EV19" s="292"/>
      <c r="EW19" s="292"/>
      <c r="EX19" s="292"/>
      <c r="EY19" s="292"/>
      <c r="EZ19" s="292"/>
      <c r="FA19" s="292"/>
      <c r="FB19" s="292"/>
      <c r="FC19" s="292"/>
      <c r="FD19" s="292"/>
      <c r="FE19" s="292"/>
      <c r="FF19" s="292"/>
      <c r="FG19" s="292"/>
      <c r="FH19" s="292"/>
      <c r="FI19" s="292"/>
      <c r="FJ19" s="292"/>
      <c r="FK19" s="292"/>
      <c r="FL19" s="292"/>
      <c r="FM19" s="292"/>
      <c r="FN19" s="292"/>
      <c r="FO19" s="292"/>
      <c r="FP19" s="292"/>
      <c r="FQ19" s="292"/>
      <c r="FR19" s="292"/>
      <c r="FS19" s="292"/>
      <c r="FT19" s="292"/>
      <c r="FU19" s="292"/>
      <c r="FV19" s="292"/>
      <c r="FW19" s="292"/>
      <c r="FX19" s="292"/>
      <c r="FY19" s="292"/>
      <c r="FZ19" s="292"/>
      <c r="GA19" s="292"/>
      <c r="GB19" s="292"/>
      <c r="GC19" s="292"/>
      <c r="GD19" s="292"/>
      <c r="GE19" s="292"/>
      <c r="GF19" s="292"/>
      <c r="GG19" s="292"/>
      <c r="GH19" s="292"/>
      <c r="GI19" s="292"/>
      <c r="GJ19" s="292"/>
      <c r="GK19" s="292"/>
      <c r="GL19" s="292"/>
      <c r="GM19" s="292"/>
      <c r="GN19" s="292"/>
      <c r="GO19" s="292"/>
      <c r="GP19" s="292"/>
      <c r="GQ19" s="292"/>
      <c r="GR19" s="292"/>
      <c r="GS19" s="292"/>
      <c r="GT19" s="292"/>
      <c r="GU19" s="292"/>
      <c r="GV19" s="292"/>
      <c r="GW19" s="292"/>
      <c r="GX19" s="292"/>
      <c r="GY19" s="292"/>
      <c r="GZ19" s="292"/>
      <c r="HA19" s="292"/>
      <c r="HB19" s="292"/>
      <c r="HC19" s="292"/>
      <c r="HD19" s="292"/>
      <c r="HE19" s="292"/>
      <c r="HF19" s="292"/>
      <c r="HG19" s="292"/>
      <c r="HH19" s="292"/>
      <c r="HI19" s="292"/>
      <c r="HJ19" s="292"/>
      <c r="HK19" s="292"/>
      <c r="HL19" s="292"/>
      <c r="HM19" s="292"/>
      <c r="HN19" s="292"/>
      <c r="HO19" s="292"/>
      <c r="HP19" s="292"/>
      <c r="HQ19" s="292"/>
      <c r="HR19" s="292"/>
      <c r="HS19" s="292"/>
      <c r="HT19" s="292"/>
      <c r="HU19" s="292"/>
      <c r="HV19" s="292"/>
      <c r="HW19" s="292"/>
      <c r="HX19" s="292"/>
      <c r="HY19" s="292"/>
      <c r="HZ19" s="292"/>
      <c r="IA19" s="292"/>
      <c r="IB19" s="292"/>
      <c r="IC19" s="292"/>
      <c r="ID19" s="292"/>
      <c r="IE19" s="292"/>
      <c r="IF19" s="292"/>
      <c r="IG19" s="292"/>
      <c r="IH19" s="292"/>
      <c r="II19" s="292"/>
      <c r="IJ19" s="292"/>
      <c r="IK19" s="292"/>
      <c r="IL19" s="292"/>
      <c r="IM19" s="292"/>
      <c r="IN19" s="292"/>
      <c r="IO19" s="292"/>
      <c r="IP19" s="292"/>
      <c r="IQ19" s="292"/>
      <c r="IR19" s="292"/>
      <c r="IS19" s="292"/>
      <c r="IT19" s="292"/>
      <c r="IU19" s="292"/>
      <c r="IV19" s="292"/>
      <c r="IW19" s="292"/>
      <c r="IX19" s="292"/>
      <c r="IY19" s="292"/>
      <c r="IZ19" s="292"/>
      <c r="JA19" s="292"/>
      <c r="JB19" s="292"/>
      <c r="JC19" s="292"/>
      <c r="JD19" s="292"/>
      <c r="JE19" s="292"/>
      <c r="JF19" s="292"/>
      <c r="JG19" s="292"/>
      <c r="JH19" s="292"/>
      <c r="JI19" s="292"/>
      <c r="JJ19" s="292"/>
      <c r="JK19" s="292"/>
      <c r="JL19" s="292"/>
      <c r="JM19" s="292"/>
      <c r="JN19" s="292"/>
      <c r="JO19" s="292"/>
      <c r="JP19" s="292"/>
      <c r="JQ19" s="292"/>
      <c r="JR19" s="292"/>
      <c r="JS19" s="292"/>
      <c r="JT19" s="292"/>
      <c r="JU19" s="292"/>
      <c r="JV19" s="292"/>
      <c r="JW19" s="292"/>
      <c r="JX19" s="292"/>
      <c r="JY19" s="292"/>
      <c r="JZ19" s="292"/>
      <c r="KA19" s="292"/>
      <c r="KB19" s="292"/>
      <c r="KC19" s="292"/>
      <c r="KD19" s="292"/>
      <c r="KE19" s="292"/>
      <c r="KF19" s="292"/>
      <c r="KG19" s="292"/>
      <c r="KH19" s="292"/>
      <c r="KI19" s="292"/>
      <c r="KJ19" s="292"/>
      <c r="KK19" s="292"/>
      <c r="KL19" s="292"/>
      <c r="KM19" s="292"/>
      <c r="KN19" s="292"/>
      <c r="KO19" s="292"/>
      <c r="KP19" s="292"/>
      <c r="KQ19" s="292"/>
      <c r="KR19" s="292"/>
      <c r="KS19" s="292"/>
      <c r="KT19" s="292"/>
      <c r="KU19" s="292"/>
      <c r="KV19" s="292"/>
      <c r="KW19" s="292"/>
      <c r="KX19" s="292"/>
      <c r="KY19" s="292"/>
      <c r="KZ19" s="292"/>
      <c r="LA19" s="292"/>
      <c r="LB19" s="292"/>
      <c r="LC19" s="292"/>
      <c r="LD19" s="292"/>
      <c r="LE19" s="292"/>
      <c r="LF19" s="292"/>
      <c r="LG19" s="292"/>
      <c r="LH19" s="292"/>
      <c r="LI19" s="292"/>
      <c r="LJ19" s="292"/>
      <c r="LK19" s="292"/>
      <c r="LL19" s="292"/>
      <c r="LM19" s="292"/>
      <c r="LN19" s="292"/>
      <c r="LO19" s="292"/>
      <c r="LP19" s="292"/>
      <c r="LQ19" s="292"/>
      <c r="LR19" s="292"/>
      <c r="LS19" s="292"/>
      <c r="LT19" s="292"/>
      <c r="LU19" s="292"/>
      <c r="LV19" s="292"/>
      <c r="LW19" s="292"/>
      <c r="LX19" s="292"/>
      <c r="LY19" s="292"/>
      <c r="LZ19" s="292"/>
      <c r="MA19" s="292"/>
      <c r="MB19" s="292"/>
      <c r="MC19" s="292"/>
      <c r="MD19" s="292"/>
      <c r="ME19" s="292"/>
      <c r="MF19" s="292"/>
      <c r="MG19" s="292"/>
      <c r="MH19" s="292"/>
      <c r="MI19" s="292"/>
      <c r="MJ19" s="292"/>
      <c r="MK19" s="292"/>
      <c r="ML19" s="292"/>
      <c r="MM19" s="292"/>
      <c r="MN19" s="292"/>
      <c r="MO19" s="292"/>
      <c r="MP19" s="292"/>
      <c r="MQ19" s="292"/>
      <c r="MR19" s="292"/>
      <c r="MS19" s="292"/>
      <c r="MT19" s="292"/>
      <c r="MU19" s="292"/>
      <c r="MV19" s="292"/>
      <c r="MW19" s="292"/>
      <c r="MX19" s="292"/>
      <c r="MY19" s="292"/>
      <c r="MZ19" s="292"/>
      <c r="NA19" s="292"/>
      <c r="NB19" s="292"/>
      <c r="NC19" s="292"/>
      <c r="ND19" s="292"/>
      <c r="NE19" s="292"/>
      <c r="NF19" s="292"/>
      <c r="NG19" s="292"/>
      <c r="NH19" s="292"/>
      <c r="NI19" s="292"/>
      <c r="NJ19" s="292"/>
      <c r="NK19" s="292"/>
      <c r="NL19" s="292"/>
      <c r="NM19" s="292"/>
      <c r="NN19" s="292"/>
      <c r="NO19" s="292"/>
      <c r="NP19" s="292"/>
      <c r="NQ19" s="292"/>
      <c r="NR19" s="292"/>
      <c r="NS19" s="292"/>
      <c r="NT19" s="292"/>
      <c r="NU19" s="292"/>
      <c r="NV19" s="292"/>
      <c r="NW19" s="292"/>
      <c r="NX19" s="292"/>
      <c r="NY19" s="292"/>
      <c r="NZ19" s="292"/>
      <c r="OA19" s="292"/>
      <c r="OB19" s="292"/>
      <c r="OC19" s="292"/>
      <c r="OD19" s="292"/>
      <c r="OE19" s="292"/>
      <c r="OF19" s="292"/>
      <c r="OG19" s="292"/>
      <c r="OH19" s="292"/>
      <c r="OI19" s="292"/>
      <c r="OJ19" s="292"/>
      <c r="OK19" s="292"/>
      <c r="OL19" s="292"/>
      <c r="OM19" s="292"/>
      <c r="ON19" s="292"/>
      <c r="OO19" s="292"/>
      <c r="OP19" s="292"/>
      <c r="OQ19" s="292"/>
      <c r="OR19" s="292"/>
      <c r="OS19" s="292"/>
      <c r="OT19" s="292"/>
      <c r="OU19" s="292"/>
      <c r="OV19" s="292"/>
      <c r="OW19" s="292"/>
      <c r="OX19" s="292"/>
      <c r="OY19" s="292"/>
      <c r="OZ19" s="292"/>
      <c r="PA19" s="292"/>
      <c r="PB19" s="292"/>
      <c r="PC19" s="292"/>
      <c r="PD19" s="292"/>
      <c r="PE19" s="292"/>
      <c r="PF19" s="292"/>
      <c r="PG19" s="292"/>
      <c r="PH19" s="292"/>
      <c r="PI19" s="292"/>
      <c r="PJ19" s="292"/>
      <c r="PK19" s="292"/>
      <c r="PL19" s="292"/>
      <c r="PM19" s="292"/>
      <c r="PN19" s="292"/>
      <c r="PO19" s="292"/>
      <c r="PP19" s="292"/>
      <c r="PQ19" s="292"/>
      <c r="PR19" s="292"/>
      <c r="PS19" s="292"/>
      <c r="PT19" s="292"/>
      <c r="PU19" s="292"/>
      <c r="PV19" s="292"/>
      <c r="PW19" s="292"/>
      <c r="PX19" s="292"/>
      <c r="PY19" s="292"/>
      <c r="PZ19" s="292"/>
      <c r="QA19" s="292"/>
      <c r="QB19" s="292"/>
      <c r="QC19" s="292"/>
      <c r="QD19" s="292"/>
      <c r="QE19" s="292"/>
      <c r="QF19" s="292"/>
      <c r="QG19" s="292"/>
      <c r="QH19" s="292"/>
      <c r="QI19" s="292"/>
      <c r="QJ19" s="292"/>
      <c r="QK19" s="292"/>
      <c r="QL19" s="292"/>
      <c r="QM19" s="292"/>
      <c r="QN19" s="292"/>
      <c r="QO19" s="292"/>
      <c r="QP19" s="292"/>
      <c r="QQ19" s="292"/>
      <c r="QR19" s="292"/>
      <c r="QS19" s="292"/>
      <c r="QT19" s="292"/>
      <c r="QU19" s="292"/>
      <c r="QV19" s="292"/>
      <c r="QW19" s="292"/>
      <c r="QX19" s="292"/>
      <c r="QY19" s="292"/>
      <c r="QZ19" s="292"/>
      <c r="RA19" s="292"/>
      <c r="RB19" s="292"/>
      <c r="RC19" s="292"/>
      <c r="RD19" s="292"/>
      <c r="RE19" s="292"/>
      <c r="RF19" s="292"/>
      <c r="RG19" s="292"/>
      <c r="RH19" s="292"/>
      <c r="RI19" s="292"/>
      <c r="RJ19" s="292"/>
      <c r="RK19" s="292"/>
      <c r="RL19" s="292"/>
      <c r="RM19" s="292"/>
      <c r="RN19" s="292"/>
      <c r="RO19" s="292"/>
      <c r="RP19" s="292"/>
      <c r="RQ19" s="292"/>
      <c r="RR19" s="292"/>
      <c r="RS19" s="292"/>
      <c r="RT19" s="292"/>
      <c r="RU19" s="292"/>
      <c r="RV19" s="292"/>
      <c r="RW19" s="292"/>
      <c r="RX19" s="292"/>
      <c r="RY19" s="292"/>
      <c r="RZ19" s="292"/>
      <c r="SA19" s="292"/>
      <c r="SB19" s="292"/>
      <c r="SC19" s="292"/>
      <c r="SD19" s="292"/>
      <c r="SE19" s="292"/>
      <c r="SF19" s="292"/>
      <c r="SG19" s="292"/>
      <c r="SH19" s="292"/>
      <c r="SI19" s="292"/>
      <c r="SJ19" s="292"/>
      <c r="SK19" s="292"/>
      <c r="SL19" s="292"/>
      <c r="SM19" s="292"/>
      <c r="SN19" s="292"/>
      <c r="SO19" s="292"/>
      <c r="SP19" s="292"/>
      <c r="SQ19" s="292"/>
      <c r="SR19" s="292"/>
      <c r="SS19" s="292"/>
      <c r="ST19" s="292"/>
      <c r="SU19" s="292"/>
      <c r="SV19" s="292"/>
      <c r="SW19" s="292"/>
      <c r="SX19" s="292"/>
      <c r="SY19" s="292"/>
      <c r="SZ19" s="292"/>
      <c r="TA19" s="292"/>
      <c r="TB19" s="292"/>
      <c r="TC19" s="292"/>
      <c r="TD19" s="292"/>
      <c r="TE19" s="292"/>
      <c r="TF19" s="292"/>
      <c r="TG19" s="292"/>
      <c r="TH19" s="292"/>
      <c r="TI19" s="292"/>
      <c r="TJ19" s="292"/>
      <c r="TK19" s="292"/>
      <c r="TL19" s="292"/>
      <c r="TM19" s="292"/>
      <c r="TN19" s="292"/>
      <c r="TO19" s="292"/>
      <c r="TP19" s="292"/>
      <c r="TQ19" s="292"/>
      <c r="TR19" s="292"/>
      <c r="TS19" s="292"/>
      <c r="TT19" s="292"/>
      <c r="TU19" s="292"/>
      <c r="TV19" s="292"/>
      <c r="TW19" s="292"/>
      <c r="TX19" s="292"/>
      <c r="TY19" s="292"/>
      <c r="TZ19" s="292"/>
      <c r="UA19" s="292"/>
      <c r="UB19" s="292"/>
      <c r="UC19" s="292"/>
      <c r="UD19" s="292"/>
      <c r="UE19" s="292"/>
      <c r="UF19" s="292"/>
      <c r="UG19" s="292"/>
      <c r="UH19" s="292"/>
      <c r="UI19" s="292"/>
      <c r="UJ19" s="292"/>
      <c r="UK19" s="292"/>
      <c r="UL19" s="292"/>
      <c r="UM19" s="292"/>
      <c r="UN19" s="292"/>
      <c r="UO19" s="292"/>
      <c r="UP19" s="292"/>
      <c r="UQ19" s="292"/>
      <c r="UR19" s="292"/>
      <c r="US19" s="292"/>
      <c r="UT19" s="292"/>
      <c r="UU19" s="292"/>
      <c r="UV19" s="292"/>
      <c r="UW19" s="292"/>
      <c r="UX19" s="292"/>
      <c r="UY19" s="292"/>
      <c r="UZ19" s="292"/>
      <c r="VA19" s="292"/>
      <c r="VB19" s="292"/>
      <c r="VC19" s="292"/>
      <c r="VD19" s="292"/>
      <c r="VE19" s="292"/>
      <c r="VF19" s="292"/>
      <c r="VG19" s="292"/>
      <c r="VH19" s="292"/>
      <c r="VI19" s="292"/>
      <c r="VJ19" s="292"/>
      <c r="VK19" s="292"/>
      <c r="VL19" s="292"/>
      <c r="VM19" s="292"/>
      <c r="VN19" s="292"/>
      <c r="VO19" s="292"/>
      <c r="VP19" s="292"/>
      <c r="VQ19" s="292"/>
      <c r="VR19" s="292"/>
      <c r="VS19" s="292"/>
      <c r="VT19" s="292"/>
      <c r="VU19" s="292"/>
      <c r="VV19" s="292"/>
      <c r="VW19" s="292"/>
      <c r="VX19" s="292"/>
      <c r="VY19" s="292"/>
      <c r="VZ19" s="292"/>
      <c r="WA19" s="292"/>
      <c r="WB19" s="292"/>
      <c r="WC19" s="292"/>
      <c r="WD19" s="292"/>
      <c r="WE19" s="292"/>
      <c r="WF19" s="292"/>
      <c r="WG19" s="292"/>
      <c r="WH19" s="292"/>
      <c r="WI19" s="292"/>
      <c r="WJ19" s="292"/>
      <c r="WK19" s="292"/>
      <c r="WL19" s="292"/>
      <c r="WM19" s="292"/>
      <c r="WN19" s="292"/>
      <c r="WO19" s="292"/>
      <c r="WP19" s="292"/>
      <c r="WQ19" s="292"/>
      <c r="WR19" s="292"/>
      <c r="WS19" s="292"/>
      <c r="WT19" s="292"/>
      <c r="WU19" s="292"/>
      <c r="WV19" s="292"/>
      <c r="WW19" s="292"/>
      <c r="WX19" s="292"/>
      <c r="WY19" s="292"/>
      <c r="WZ19" s="292"/>
      <c r="XA19" s="292"/>
      <c r="XB19" s="292"/>
      <c r="XC19" s="292"/>
      <c r="XD19" s="292"/>
      <c r="XE19" s="292"/>
      <c r="XF19" s="292"/>
      <c r="XG19" s="292"/>
      <c r="XH19" s="292"/>
      <c r="XI19" s="292"/>
      <c r="XJ19" s="292"/>
      <c r="XK19" s="292"/>
      <c r="XL19" s="292"/>
      <c r="XM19" s="292"/>
      <c r="XN19" s="292"/>
      <c r="XO19" s="292"/>
      <c r="XP19" s="292"/>
      <c r="XQ19" s="292"/>
      <c r="XR19" s="292"/>
      <c r="XS19" s="292"/>
      <c r="XT19" s="292"/>
      <c r="XU19" s="292"/>
      <c r="XV19" s="292"/>
      <c r="XW19" s="292"/>
      <c r="XX19" s="292"/>
      <c r="XY19" s="292"/>
      <c r="XZ19" s="292"/>
      <c r="YA19" s="292"/>
      <c r="YB19" s="292"/>
      <c r="YC19" s="292"/>
      <c r="YD19" s="292"/>
      <c r="YE19" s="292"/>
      <c r="YF19" s="292"/>
      <c r="YG19" s="292"/>
      <c r="YH19" s="292"/>
      <c r="YI19" s="292"/>
      <c r="YJ19" s="292"/>
      <c r="YK19" s="292"/>
      <c r="YL19" s="292"/>
      <c r="YM19" s="292"/>
      <c r="YN19" s="292"/>
      <c r="YO19" s="292"/>
      <c r="YP19" s="292"/>
      <c r="YQ19" s="292"/>
      <c r="YR19" s="292"/>
      <c r="YS19" s="292"/>
      <c r="YT19" s="292"/>
      <c r="YU19" s="292"/>
      <c r="YV19" s="292"/>
      <c r="YW19" s="292"/>
      <c r="YX19" s="292"/>
      <c r="YY19" s="292"/>
      <c r="YZ19" s="292"/>
      <c r="ZA19" s="292"/>
      <c r="ZB19" s="292"/>
      <c r="ZC19" s="292"/>
      <c r="ZD19" s="292"/>
      <c r="ZE19" s="292"/>
      <c r="ZF19" s="292"/>
      <c r="ZG19" s="292"/>
      <c r="ZH19" s="292"/>
      <c r="ZI19" s="292"/>
      <c r="ZJ19" s="292"/>
      <c r="ZK19" s="292"/>
      <c r="ZL19" s="292"/>
      <c r="ZM19" s="292"/>
      <c r="ZN19" s="292"/>
      <c r="ZO19" s="292"/>
      <c r="ZP19" s="292"/>
      <c r="ZQ19" s="292"/>
      <c r="ZR19" s="292"/>
      <c r="ZS19" s="292"/>
      <c r="ZT19" s="292"/>
      <c r="ZU19" s="292"/>
      <c r="ZV19" s="292"/>
      <c r="ZW19" s="292"/>
      <c r="ZX19" s="292"/>
      <c r="ZY19" s="292"/>
      <c r="ZZ19" s="292"/>
      <c r="AAA19" s="292"/>
      <c r="AAB19" s="292"/>
      <c r="AAC19" s="292"/>
      <c r="AAD19" s="292"/>
      <c r="AAE19" s="292"/>
      <c r="AAF19" s="292"/>
      <c r="AAG19" s="292"/>
      <c r="AAH19" s="292"/>
      <c r="AAI19" s="292"/>
      <c r="AAJ19" s="292"/>
      <c r="AAK19" s="292"/>
      <c r="AAL19" s="292"/>
      <c r="AAM19" s="292"/>
      <c r="AAN19" s="292"/>
      <c r="AAO19" s="292"/>
      <c r="AAP19" s="292"/>
      <c r="AAQ19" s="292"/>
      <c r="AAR19" s="292"/>
      <c r="AAS19" s="292"/>
      <c r="AAT19" s="292"/>
      <c r="AAU19" s="292"/>
      <c r="AAV19" s="292"/>
      <c r="AAW19" s="292"/>
      <c r="AAX19" s="292"/>
      <c r="AAY19" s="292"/>
      <c r="AAZ19" s="292"/>
      <c r="ABA19" s="292"/>
      <c r="ABB19" s="292"/>
      <c r="ABC19" s="292"/>
      <c r="ABD19" s="292"/>
      <c r="ABE19" s="292"/>
      <c r="ABF19" s="292"/>
      <c r="ABG19" s="292"/>
      <c r="ABH19" s="292"/>
      <c r="ABI19" s="292"/>
      <c r="ABJ19" s="292"/>
      <c r="ABK19" s="292"/>
      <c r="ABL19" s="292"/>
      <c r="ABM19" s="292"/>
      <c r="ABN19" s="292"/>
      <c r="ABO19" s="292"/>
      <c r="ABP19" s="292"/>
      <c r="ABQ19" s="292"/>
      <c r="ABR19" s="292"/>
      <c r="ABS19" s="292"/>
      <c r="ABT19" s="292"/>
      <c r="ABU19" s="292"/>
      <c r="ABV19" s="292"/>
      <c r="ABW19" s="292"/>
      <c r="ABX19" s="292"/>
      <c r="ABY19" s="292"/>
      <c r="ABZ19" s="292"/>
      <c r="ACA19" s="292"/>
      <c r="ACB19" s="292"/>
      <c r="ACC19" s="292"/>
      <c r="ACD19" s="292"/>
      <c r="ACE19" s="292"/>
      <c r="ACF19" s="292"/>
      <c r="ACG19" s="292"/>
      <c r="ACH19" s="292"/>
      <c r="ACI19" s="292"/>
      <c r="ACJ19" s="292"/>
      <c r="ACK19" s="292"/>
      <c r="ACL19" s="292"/>
      <c r="ACM19" s="292"/>
      <c r="ACN19" s="292"/>
      <c r="ACO19" s="292"/>
      <c r="ACP19" s="292"/>
      <c r="ACQ19" s="292"/>
      <c r="ACR19" s="292"/>
      <c r="ACS19" s="292"/>
      <c r="ACT19" s="292"/>
      <c r="ACU19" s="292"/>
      <c r="ACV19" s="292"/>
      <c r="ACW19" s="292"/>
      <c r="ACX19" s="292"/>
      <c r="ACY19" s="292"/>
      <c r="ACZ19" s="292"/>
      <c r="ADA19" s="292"/>
      <c r="ADB19" s="292"/>
      <c r="ADC19" s="292"/>
      <c r="ADD19" s="292"/>
      <c r="ADE19" s="292"/>
      <c r="ADF19" s="292"/>
      <c r="ADG19" s="292"/>
      <c r="ADH19" s="292"/>
      <c r="ADI19" s="292"/>
      <c r="ADJ19" s="292"/>
      <c r="ADK19" s="292"/>
      <c r="ADL19" s="292"/>
      <c r="ADM19" s="292"/>
      <c r="ADN19" s="292"/>
      <c r="ADO19" s="292"/>
      <c r="ADP19" s="292"/>
      <c r="ADQ19" s="292"/>
      <c r="ADR19" s="292"/>
      <c r="ADS19" s="292"/>
      <c r="ADT19" s="292"/>
      <c r="ADU19" s="292"/>
      <c r="ADV19" s="292"/>
      <c r="ADW19" s="292"/>
      <c r="ADX19" s="292"/>
      <c r="ADY19" s="292"/>
      <c r="ADZ19" s="292"/>
      <c r="AEA19" s="292"/>
      <c r="AEB19" s="292"/>
      <c r="AEC19" s="292"/>
      <c r="AED19" s="292"/>
      <c r="AEE19" s="292"/>
      <c r="AEF19" s="292"/>
      <c r="AEG19" s="292"/>
      <c r="AEH19" s="292"/>
      <c r="AEI19" s="292"/>
      <c r="AEJ19" s="292"/>
      <c r="AEK19" s="292"/>
      <c r="AEL19" s="292"/>
      <c r="AEM19" s="292"/>
      <c r="AEN19" s="292"/>
      <c r="AEO19" s="292"/>
      <c r="AEP19" s="292"/>
      <c r="AEQ19" s="292"/>
      <c r="AER19" s="292"/>
      <c r="AES19" s="292"/>
      <c r="AET19" s="292"/>
      <c r="AEU19" s="292"/>
      <c r="AEV19" s="292"/>
      <c r="AEW19" s="292"/>
      <c r="AEX19" s="292"/>
      <c r="AEY19" s="292"/>
      <c r="AEZ19" s="292"/>
      <c r="AFA19" s="292"/>
      <c r="AFB19" s="292"/>
      <c r="AFC19" s="292"/>
      <c r="AFD19" s="292"/>
      <c r="AFE19" s="292"/>
      <c r="AFF19" s="292"/>
      <c r="AFG19" s="292"/>
      <c r="AFH19" s="292"/>
      <c r="AFI19" s="292"/>
      <c r="AFJ19" s="292"/>
      <c r="AFK19" s="292"/>
      <c r="AFL19" s="292"/>
      <c r="AFM19" s="292"/>
      <c r="AFN19" s="292"/>
      <c r="AFO19" s="292"/>
      <c r="AFP19" s="292"/>
      <c r="AFQ19" s="292"/>
      <c r="AFR19" s="292"/>
      <c r="AFS19" s="292"/>
      <c r="AFT19" s="292"/>
      <c r="AFU19" s="292"/>
      <c r="AFV19" s="292"/>
      <c r="AFW19" s="292"/>
      <c r="AFX19" s="292"/>
      <c r="AFY19" s="292"/>
      <c r="AFZ19" s="292"/>
      <c r="AGA19" s="292"/>
      <c r="AGB19" s="292"/>
      <c r="AGC19" s="292"/>
      <c r="AGD19" s="292"/>
      <c r="AGE19" s="292"/>
      <c r="AGF19" s="292"/>
      <c r="AGG19" s="292"/>
      <c r="AGH19" s="292"/>
      <c r="AGI19" s="292"/>
      <c r="AGJ19" s="292"/>
      <c r="AGK19" s="292"/>
      <c r="AGL19" s="292"/>
      <c r="AGM19" s="292"/>
      <c r="AGN19" s="292"/>
      <c r="AGO19" s="292"/>
      <c r="AGP19" s="292"/>
      <c r="AGQ19" s="292"/>
      <c r="AGR19" s="292"/>
      <c r="AGS19" s="292"/>
      <c r="AGT19" s="292"/>
      <c r="AGU19" s="292"/>
      <c r="AGV19" s="292"/>
      <c r="AGW19" s="292"/>
      <c r="AGX19" s="292"/>
      <c r="AGY19" s="292"/>
      <c r="AGZ19" s="292"/>
      <c r="AHA19" s="292"/>
      <c r="AHB19" s="292"/>
      <c r="AHC19" s="292"/>
      <c r="AHD19" s="292"/>
      <c r="AHE19" s="292"/>
      <c r="AHF19" s="292"/>
      <c r="AHG19" s="292"/>
      <c r="AHH19" s="292"/>
      <c r="AHI19" s="292"/>
      <c r="AHJ19" s="292"/>
      <c r="AHK19" s="292"/>
      <c r="AHL19" s="292"/>
      <c r="AHM19" s="292"/>
      <c r="AHN19" s="292"/>
      <c r="AHO19" s="292"/>
      <c r="AHP19" s="292"/>
      <c r="AHQ19" s="292"/>
      <c r="AHR19" s="292"/>
      <c r="AHS19" s="292"/>
      <c r="AHT19" s="292"/>
      <c r="AHU19" s="292"/>
      <c r="AHV19" s="292"/>
      <c r="AHW19" s="292"/>
      <c r="AHX19" s="292"/>
      <c r="AHY19" s="292"/>
      <c r="AHZ19" s="292"/>
      <c r="AIA19" s="292"/>
      <c r="AIB19" s="292"/>
      <c r="AIC19" s="292"/>
      <c r="AID19" s="292"/>
      <c r="AIE19" s="292"/>
      <c r="AIF19" s="292"/>
      <c r="AIG19" s="292"/>
      <c r="AIH19" s="292"/>
      <c r="AII19" s="292"/>
      <c r="AIJ19" s="292"/>
      <c r="AIK19" s="292"/>
      <c r="AIL19" s="292"/>
      <c r="AIM19" s="292"/>
      <c r="AIN19" s="292"/>
      <c r="AIO19" s="292"/>
      <c r="AIP19" s="292"/>
      <c r="AIQ19" s="292"/>
      <c r="AIR19" s="292"/>
      <c r="AIS19" s="292"/>
      <c r="AIT19" s="292"/>
      <c r="AIU19" s="292"/>
      <c r="AIV19" s="292"/>
      <c r="AIW19" s="292"/>
      <c r="AIX19" s="292"/>
      <c r="AIY19" s="292"/>
      <c r="AIZ19" s="292"/>
      <c r="AJA19" s="292"/>
      <c r="AJB19" s="292"/>
      <c r="AJC19" s="292"/>
      <c r="AJD19" s="292"/>
      <c r="AJE19" s="292"/>
      <c r="AJF19" s="292"/>
      <c r="AJG19" s="292"/>
      <c r="AJH19" s="292"/>
      <c r="AJI19" s="292"/>
      <c r="AJJ19" s="292"/>
      <c r="AJK19" s="292"/>
      <c r="AJL19" s="292"/>
      <c r="AJM19" s="292"/>
      <c r="AJN19" s="292"/>
      <c r="AJO19" s="292"/>
      <c r="AJP19" s="292"/>
      <c r="AJQ19" s="292"/>
      <c r="AJR19" s="292"/>
      <c r="AJS19" s="292"/>
      <c r="AJT19" s="292"/>
      <c r="AJU19" s="292"/>
      <c r="AJV19" s="292"/>
      <c r="AJW19" s="292"/>
      <c r="AJX19" s="292"/>
      <c r="AJY19" s="292"/>
      <c r="AJZ19" s="292"/>
      <c r="AKA19" s="292"/>
      <c r="AKB19" s="292"/>
      <c r="AKC19" s="292"/>
      <c r="AKD19" s="292"/>
      <c r="AKE19" s="292"/>
      <c r="AKF19" s="292"/>
      <c r="AKG19" s="292"/>
      <c r="AKH19" s="292"/>
      <c r="AKI19" s="292"/>
      <c r="AKJ19" s="292"/>
      <c r="AKK19" s="292"/>
      <c r="AKL19" s="292"/>
      <c r="AKM19" s="292"/>
      <c r="AKN19" s="292"/>
      <c r="AKO19" s="292"/>
    </row>
    <row r="20" spans="1:977" s="300" customFormat="1" ht="27.75" customHeight="1" x14ac:dyDescent="0.3">
      <c r="A20" s="298"/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412">
        <v>1</v>
      </c>
      <c r="V20" s="412"/>
      <c r="W20" s="299">
        <v>2</v>
      </c>
      <c r="X20" s="299">
        <v>3</v>
      </c>
      <c r="Y20" s="299">
        <v>4</v>
      </c>
      <c r="Z20" s="299">
        <v>5</v>
      </c>
      <c r="AA20" s="299">
        <v>6</v>
      </c>
      <c r="AB20" s="299">
        <v>7</v>
      </c>
      <c r="AC20" s="299">
        <v>8</v>
      </c>
      <c r="AD20" s="299">
        <v>9</v>
      </c>
      <c r="AE20" s="299">
        <v>10</v>
      </c>
      <c r="AF20" s="299">
        <v>11</v>
      </c>
      <c r="AG20" s="299">
        <v>12</v>
      </c>
    </row>
    <row r="21" spans="1:977" s="304" customFormat="1" ht="28.5" customHeight="1" x14ac:dyDescent="0.3">
      <c r="A21" s="298">
        <v>0.01</v>
      </c>
      <c r="B21" s="298">
        <v>0.26</v>
      </c>
      <c r="C21" s="298">
        <v>0.51</v>
      </c>
      <c r="D21" s="298">
        <v>0.76000000000000023</v>
      </c>
      <c r="E21" s="298">
        <v>1.02</v>
      </c>
      <c r="F21" s="298">
        <v>1.2700000000000002</v>
      </c>
      <c r="G21" s="298">
        <v>1.5200000000000005</v>
      </c>
      <c r="H21" s="298">
        <v>1.7700000000000007</v>
      </c>
      <c r="I21" s="298">
        <v>2.0200000000000005</v>
      </c>
      <c r="J21" s="298">
        <v>2.2699999999999951</v>
      </c>
      <c r="K21" s="23">
        <f t="shared" ref="K21:T36" si="0">IF(LEN(X21)=0,"",1+ABS((X21*A21)/LEN(X21))+A21)</f>
        <v>132439.89888888889</v>
      </c>
      <c r="L21" s="23">
        <f t="shared" si="0"/>
        <v>1571521.9575</v>
      </c>
      <c r="M21" s="23">
        <f t="shared" si="0"/>
        <v>42687576.166666664</v>
      </c>
      <c r="N21" s="23">
        <f t="shared" si="0"/>
        <v>1038073.4914285718</v>
      </c>
      <c r="O21" s="23">
        <f t="shared" si="0"/>
        <v>2810345.2333333334</v>
      </c>
      <c r="P21" s="23">
        <f t="shared" si="0"/>
        <v>153050.87714285718</v>
      </c>
      <c r="Q21" s="23">
        <f t="shared" si="0"/>
        <v>31306723.053333342</v>
      </c>
      <c r="R21" s="23">
        <f t="shared" si="0"/>
        <v>192956345.6800001</v>
      </c>
      <c r="S21" s="23" t="str">
        <f t="shared" si="0"/>
        <v/>
      </c>
      <c r="T21" s="23" t="str">
        <f t="shared" si="0"/>
        <v/>
      </c>
      <c r="U21" s="409" t="s">
        <v>607</v>
      </c>
      <c r="V21" s="409"/>
      <c r="W21" s="290">
        <v>901</v>
      </c>
      <c r="X21" s="301">
        <v>119195000</v>
      </c>
      <c r="Y21" s="302">
        <v>48354483</v>
      </c>
      <c r="Z21" s="302">
        <v>753310141</v>
      </c>
      <c r="AA21" s="302">
        <v>9561187</v>
      </c>
      <c r="AB21" s="302">
        <v>-24797146</v>
      </c>
      <c r="AC21" s="302">
        <v>-843575</v>
      </c>
      <c r="AD21" s="302">
        <v>185368740</v>
      </c>
      <c r="AE21" s="303">
        <f>IFERROR(IF(AND(X21,Y21,Z21,AA21,AB21,AC21,AD21)="","",SUM(X21,Y21,Z21,AA21,AB21,AC21,AD21)),"")</f>
        <v>1090148830</v>
      </c>
      <c r="AF21" s="302"/>
      <c r="AG21" s="303" t="str">
        <f>IFERROR(IF(AND(AE21,AF21)="","",IF(#REF!="Konsolidovani",SUM(AE21,AF21),"")),"")</f>
        <v/>
      </c>
    </row>
    <row r="22" spans="1:977" s="300" customFormat="1" ht="28.5" customHeight="1" x14ac:dyDescent="0.3">
      <c r="A22" s="298">
        <v>0.02</v>
      </c>
      <c r="B22" s="298">
        <v>0.27</v>
      </c>
      <c r="C22" s="298">
        <v>0.52</v>
      </c>
      <c r="D22" s="298">
        <v>0.77000000000000024</v>
      </c>
      <c r="E22" s="298">
        <v>1.03</v>
      </c>
      <c r="F22" s="298">
        <v>1.2800000000000002</v>
      </c>
      <c r="G22" s="298">
        <v>1.5300000000000005</v>
      </c>
      <c r="H22" s="298">
        <v>1.7800000000000007</v>
      </c>
      <c r="I22" s="298">
        <v>2.0300000000000002</v>
      </c>
      <c r="J22" s="298">
        <v>2.2799999999999949</v>
      </c>
      <c r="K22" s="23" t="str">
        <f t="shared" si="0"/>
        <v/>
      </c>
      <c r="L22" s="23" t="str">
        <f t="shared" si="0"/>
        <v/>
      </c>
      <c r="M22" s="23" t="str">
        <f t="shared" si="0"/>
        <v/>
      </c>
      <c r="N22" s="23" t="str">
        <f t="shared" si="0"/>
        <v/>
      </c>
      <c r="O22" s="23" t="str">
        <f t="shared" si="0"/>
        <v/>
      </c>
      <c r="P22" s="23" t="str">
        <f t="shared" si="0"/>
        <v/>
      </c>
      <c r="Q22" s="23" t="str">
        <f t="shared" si="0"/>
        <v/>
      </c>
      <c r="R22" s="23" t="str">
        <f t="shared" si="0"/>
        <v/>
      </c>
      <c r="S22" s="23" t="str">
        <f t="shared" si="0"/>
        <v/>
      </c>
      <c r="T22" s="23" t="str">
        <f t="shared" si="0"/>
        <v/>
      </c>
      <c r="U22" s="408" t="s">
        <v>542</v>
      </c>
      <c r="V22" s="408"/>
      <c r="W22" s="306">
        <v>902</v>
      </c>
      <c r="X22" s="307"/>
      <c r="Y22" s="307"/>
      <c r="Z22" s="307"/>
      <c r="AA22" s="307"/>
      <c r="AB22" s="307"/>
      <c r="AC22" s="307"/>
      <c r="AD22" s="307"/>
      <c r="AE22" s="308" t="str">
        <f>IFERROR(IF(AND(X22,Y22,Z22,AA22,AB22,AC22,AD22)="","",SUM(X22,Y22,Z22,AA22,AB22,AC22,AD22)),"")</f>
        <v/>
      </c>
      <c r="AF22" s="307"/>
      <c r="AG22" s="303" t="str">
        <f>IFERROR(IF(AND(AE22,AF22)="","",IF(#REF!="Konsolidovani",SUM(AE22,AF22),"")),"")</f>
        <v/>
      </c>
    </row>
    <row r="23" spans="1:977" s="300" customFormat="1" ht="28.5" customHeight="1" x14ac:dyDescent="0.3">
      <c r="A23" s="298">
        <v>0.03</v>
      </c>
      <c r="B23" s="298">
        <v>0.28000000000000003</v>
      </c>
      <c r="C23" s="298">
        <v>0.53</v>
      </c>
      <c r="D23" s="298">
        <v>0.78000000000000025</v>
      </c>
      <c r="E23" s="298">
        <v>1.04</v>
      </c>
      <c r="F23" s="298">
        <v>1.2900000000000003</v>
      </c>
      <c r="G23" s="298">
        <v>1.5400000000000005</v>
      </c>
      <c r="H23" s="298">
        <v>1.7900000000000007</v>
      </c>
      <c r="I23" s="298">
        <v>2.04</v>
      </c>
      <c r="J23" s="298">
        <v>2.2899999999999947</v>
      </c>
      <c r="K23" s="23" t="str">
        <f t="shared" si="0"/>
        <v/>
      </c>
      <c r="L23" s="23" t="str">
        <f t="shared" si="0"/>
        <v/>
      </c>
      <c r="M23" s="23" t="str">
        <f t="shared" si="0"/>
        <v/>
      </c>
      <c r="N23" s="23" t="str">
        <f t="shared" si="0"/>
        <v/>
      </c>
      <c r="O23" s="23" t="str">
        <f t="shared" si="0"/>
        <v/>
      </c>
      <c r="P23" s="23" t="str">
        <f t="shared" si="0"/>
        <v/>
      </c>
      <c r="Q23" s="23" t="str">
        <f t="shared" si="0"/>
        <v/>
      </c>
      <c r="R23" s="23" t="str">
        <f t="shared" si="0"/>
        <v/>
      </c>
      <c r="S23" s="23" t="str">
        <f t="shared" si="0"/>
        <v/>
      </c>
      <c r="T23" s="23" t="str">
        <f t="shared" si="0"/>
        <v/>
      </c>
      <c r="U23" s="408" t="s">
        <v>543</v>
      </c>
      <c r="V23" s="408"/>
      <c r="W23" s="306">
        <v>903</v>
      </c>
      <c r="X23" s="307"/>
      <c r="Y23" s="307"/>
      <c r="Z23" s="307"/>
      <c r="AA23" s="307"/>
      <c r="AB23" s="307"/>
      <c r="AC23" s="307"/>
      <c r="AD23" s="307"/>
      <c r="AE23" s="308" t="str">
        <f>IFERROR(IF(AND(X23,Y23,Z23,AA23,AB23,AC23,AD23)="","",SUM(X23,Y23,Z23,AA23,AB23,AC23,AD23)),"")</f>
        <v/>
      </c>
      <c r="AF23" s="307"/>
      <c r="AG23" s="303" t="str">
        <f>IFERROR(IF(AND(AE23,AF23)="","",IF(#REF!="Konsolidovani",SUM(AE23,AF23),"")),"")</f>
        <v/>
      </c>
    </row>
    <row r="24" spans="1:977" s="304" customFormat="1" ht="28.5" customHeight="1" x14ac:dyDescent="0.3">
      <c r="A24" s="298">
        <v>0.04</v>
      </c>
      <c r="B24" s="298">
        <v>0.28999999999999998</v>
      </c>
      <c r="C24" s="298">
        <v>0.54</v>
      </c>
      <c r="D24" s="298">
        <v>0.79000000000000026</v>
      </c>
      <c r="E24" s="298">
        <v>1.05</v>
      </c>
      <c r="F24" s="298">
        <v>1.3000000000000003</v>
      </c>
      <c r="G24" s="298">
        <v>1.5500000000000005</v>
      </c>
      <c r="H24" s="298">
        <v>1.8000000000000007</v>
      </c>
      <c r="I24" s="298">
        <v>2.0499999999999998</v>
      </c>
      <c r="J24" s="298">
        <v>2.2999999999999945</v>
      </c>
      <c r="K24" s="23">
        <f t="shared" si="0"/>
        <v>529756.59555555554</v>
      </c>
      <c r="L24" s="23">
        <f t="shared" si="0"/>
        <v>1752851.2987499998</v>
      </c>
      <c r="M24" s="23">
        <f t="shared" si="0"/>
        <v>45198610.000000007</v>
      </c>
      <c r="N24" s="23">
        <f t="shared" si="0"/>
        <v>1079050.0371428574</v>
      </c>
      <c r="O24" s="23">
        <f t="shared" si="0"/>
        <v>2893002.4166666665</v>
      </c>
      <c r="P24" s="23">
        <f t="shared" si="0"/>
        <v>156666.2285714286</v>
      </c>
      <c r="Q24" s="23">
        <f t="shared" si="0"/>
        <v>31924618.883333348</v>
      </c>
      <c r="R24" s="23">
        <f t="shared" si="0"/>
        <v>196226792.20000008</v>
      </c>
      <c r="S24" s="23" t="str">
        <f t="shared" si="0"/>
        <v/>
      </c>
      <c r="T24" s="23" t="str">
        <f t="shared" si="0"/>
        <v/>
      </c>
      <c r="U24" s="407" t="s">
        <v>606</v>
      </c>
      <c r="V24" s="407"/>
      <c r="W24" s="290">
        <v>904</v>
      </c>
      <c r="X24" s="303">
        <f>IFERROR(IF(AND(X21,X22,X23)="","",SUM(X21,X22,X23)),"")</f>
        <v>119195000</v>
      </c>
      <c r="Y24" s="303">
        <f t="shared" ref="Y24:AF24" si="1">IFERROR(IF(AND(Y21,Y22,Y23)="","",SUM(Y21,Y22,Y23)),"")</f>
        <v>48354483</v>
      </c>
      <c r="Z24" s="303">
        <f t="shared" si="1"/>
        <v>753310141</v>
      </c>
      <c r="AA24" s="303">
        <f t="shared" si="1"/>
        <v>9561187</v>
      </c>
      <c r="AB24" s="303">
        <f t="shared" si="1"/>
        <v>-24797146</v>
      </c>
      <c r="AC24" s="303">
        <f t="shared" si="1"/>
        <v>-843575</v>
      </c>
      <c r="AD24" s="303">
        <f t="shared" si="1"/>
        <v>185368740</v>
      </c>
      <c r="AE24" s="303">
        <f>IFERROR(IF(AND(X24,Y24,Z24,AA24,AB24,AC24,AD24)="","",SUM(X24,Y24,Z24,AA24,AB24,AC24,AD24)),"")</f>
        <v>1090148830</v>
      </c>
      <c r="AF24" s="303" t="str">
        <f t="shared" si="1"/>
        <v/>
      </c>
      <c r="AG24" s="303" t="str">
        <f>IFERROR(IF(AND(AE24,AF24)="","",IF(#REF!="Konsolidovani",SUM(AE24,AF24),"")),"")</f>
        <v/>
      </c>
    </row>
    <row r="25" spans="1:977" s="304" customFormat="1" ht="28.5" customHeight="1" x14ac:dyDescent="0.3">
      <c r="A25" s="298"/>
      <c r="B25" s="298"/>
      <c r="C25" s="298"/>
      <c r="D25" s="298"/>
      <c r="E25" s="298"/>
      <c r="F25" s="298"/>
      <c r="G25" s="298"/>
      <c r="H25" s="298"/>
      <c r="I25" s="298"/>
      <c r="J25" s="298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309"/>
      <c r="V25" s="310"/>
      <c r="W25" s="311"/>
      <c r="X25" s="312"/>
      <c r="Y25" s="312"/>
      <c r="Z25" s="312"/>
      <c r="AA25" s="312"/>
      <c r="AB25" s="312"/>
      <c r="AC25" s="312"/>
      <c r="AD25" s="312"/>
      <c r="AE25" s="312"/>
      <c r="AF25" s="312"/>
      <c r="AG25" s="313"/>
    </row>
    <row r="26" spans="1:977" s="300" customFormat="1" ht="28.5" customHeight="1" x14ac:dyDescent="0.3">
      <c r="A26" s="298">
        <v>0.05</v>
      </c>
      <c r="B26" s="298">
        <v>0.3</v>
      </c>
      <c r="C26" s="298">
        <v>0.55000000000000004</v>
      </c>
      <c r="D26" s="298">
        <v>0.80000000000000027</v>
      </c>
      <c r="E26" s="298">
        <v>1.06</v>
      </c>
      <c r="F26" s="298">
        <v>1.3100000000000003</v>
      </c>
      <c r="G26" s="298">
        <v>1.5600000000000005</v>
      </c>
      <c r="H26" s="298">
        <v>1.8100000000000007</v>
      </c>
      <c r="I26" s="298">
        <v>2.0599999999999996</v>
      </c>
      <c r="J26" s="298">
        <v>2.3099999999999943</v>
      </c>
      <c r="K26" s="23" t="str">
        <f t="shared" si="0"/>
        <v/>
      </c>
      <c r="L26" s="23" t="str">
        <f t="shared" si="0"/>
        <v/>
      </c>
      <c r="M26" s="23" t="str">
        <f t="shared" si="0"/>
        <v/>
      </c>
      <c r="N26" s="23" t="str">
        <f t="shared" si="0"/>
        <v/>
      </c>
      <c r="O26" s="23" t="str">
        <f t="shared" si="0"/>
        <v/>
      </c>
      <c r="P26" s="23" t="str">
        <f t="shared" si="0"/>
        <v/>
      </c>
      <c r="Q26" s="23">
        <f t="shared" si="0"/>
        <v>35850338.986666679</v>
      </c>
      <c r="R26" s="23">
        <f t="shared" si="0"/>
        <v>41595585.458888911</v>
      </c>
      <c r="S26" s="23" t="str">
        <f t="shared" si="0"/>
        <v/>
      </c>
      <c r="T26" s="23" t="str">
        <f t="shared" si="0"/>
        <v/>
      </c>
      <c r="U26" s="408" t="s">
        <v>544</v>
      </c>
      <c r="V26" s="408"/>
      <c r="W26" s="306">
        <v>905</v>
      </c>
      <c r="X26" s="307"/>
      <c r="Y26" s="307"/>
      <c r="Z26" s="307"/>
      <c r="AA26" s="307"/>
      <c r="AB26" s="307"/>
      <c r="AC26" s="307"/>
      <c r="AD26" s="307">
        <v>206828864</v>
      </c>
      <c r="AE26" s="308">
        <f>IFERROR(IF(AND(X26,Y26,Z26,AA26,AB26,AC26,AD26)="","",SUM(X26,Y26,Z26,AA26,AB26,AC26,AD26)),"")</f>
        <v>206828864</v>
      </c>
      <c r="AF26" s="307"/>
      <c r="AG26" s="308" t="str">
        <f>IFERROR(IF(AND(AE26,AF26)="","",IF(#REF!="Konsolidovani",SUM(AE26,AF26),"")),"")</f>
        <v/>
      </c>
    </row>
    <row r="27" spans="1:977" s="300" customFormat="1" ht="28.5" customHeight="1" x14ac:dyDescent="0.3">
      <c r="A27" s="298">
        <v>0.06</v>
      </c>
      <c r="B27" s="298">
        <v>0.31</v>
      </c>
      <c r="C27" s="298">
        <v>0.56000000000000005</v>
      </c>
      <c r="D27" s="298">
        <v>0.81000000000000028</v>
      </c>
      <c r="E27" s="298">
        <v>1.07</v>
      </c>
      <c r="F27" s="298">
        <v>1.3200000000000003</v>
      </c>
      <c r="G27" s="298">
        <v>1.5700000000000005</v>
      </c>
      <c r="H27" s="298">
        <v>1.8200000000000007</v>
      </c>
      <c r="I27" s="298">
        <v>2.0699999999999994</v>
      </c>
      <c r="J27" s="298">
        <v>2.3199999999999941</v>
      </c>
      <c r="K27" s="23" t="str">
        <f t="shared" si="0"/>
        <v/>
      </c>
      <c r="L27" s="23" t="str">
        <f t="shared" si="0"/>
        <v/>
      </c>
      <c r="M27" s="23" t="str">
        <f t="shared" si="0"/>
        <v/>
      </c>
      <c r="N27" s="23" t="str">
        <f t="shared" si="0"/>
        <v/>
      </c>
      <c r="O27" s="23" t="str">
        <f t="shared" si="0"/>
        <v/>
      </c>
      <c r="P27" s="23" t="str">
        <f t="shared" si="0"/>
        <v/>
      </c>
      <c r="Q27" s="23" t="str">
        <f t="shared" si="0"/>
        <v/>
      </c>
      <c r="R27" s="23" t="str">
        <f t="shared" si="0"/>
        <v/>
      </c>
      <c r="S27" s="23" t="str">
        <f t="shared" si="0"/>
        <v/>
      </c>
      <c r="T27" s="23" t="str">
        <f t="shared" si="0"/>
        <v/>
      </c>
      <c r="U27" s="408" t="s">
        <v>545</v>
      </c>
      <c r="V27" s="408"/>
      <c r="W27" s="306">
        <v>906</v>
      </c>
      <c r="X27" s="307"/>
      <c r="Y27" s="307"/>
      <c r="Z27" s="307"/>
      <c r="AA27" s="307"/>
      <c r="AB27" s="307"/>
      <c r="AC27" s="307"/>
      <c r="AD27" s="307"/>
      <c r="AE27" s="308" t="str">
        <f>IFERROR(IF(AND(X27,Y27,Z27,AA27,AB27,AC27,AD27)="","",SUM(X27,Y27,Z27,AA27,AB27,AC27,AD27)),"")</f>
        <v/>
      </c>
      <c r="AF27" s="307"/>
      <c r="AG27" s="308" t="str">
        <f>IFERROR(IF(AND(AE27,AF27)="","",IF(#REF!="Konsolidovani",SUM(AE27,AF27),"")),"")</f>
        <v/>
      </c>
    </row>
    <row r="28" spans="1:977" s="304" customFormat="1" ht="28.5" customHeight="1" x14ac:dyDescent="0.3">
      <c r="A28" s="298">
        <v>7.0000000000000007E-2</v>
      </c>
      <c r="B28" s="298">
        <v>0.32</v>
      </c>
      <c r="C28" s="298">
        <v>0.57000000000000006</v>
      </c>
      <c r="D28" s="298">
        <v>0.82000000000000028</v>
      </c>
      <c r="E28" s="298">
        <v>1.08</v>
      </c>
      <c r="F28" s="298">
        <v>1.3300000000000003</v>
      </c>
      <c r="G28" s="298">
        <v>1.5800000000000005</v>
      </c>
      <c r="H28" s="298">
        <v>1.8300000000000007</v>
      </c>
      <c r="I28" s="298">
        <v>2.0799999999999992</v>
      </c>
      <c r="J28" s="298">
        <v>2.3299999999999939</v>
      </c>
      <c r="K28" s="23" t="str">
        <f t="shared" si="0"/>
        <v/>
      </c>
      <c r="L28" s="23" t="str">
        <f t="shared" si="0"/>
        <v/>
      </c>
      <c r="M28" s="23" t="str">
        <f t="shared" si="0"/>
        <v/>
      </c>
      <c r="N28" s="23" t="str">
        <f t="shared" si="0"/>
        <v/>
      </c>
      <c r="O28" s="23" t="str">
        <f t="shared" si="0"/>
        <v/>
      </c>
      <c r="P28" s="23" t="str">
        <f t="shared" si="0"/>
        <v/>
      </c>
      <c r="Q28" s="23">
        <f t="shared" si="0"/>
        <v>36309958.704444453</v>
      </c>
      <c r="R28" s="23">
        <f t="shared" si="0"/>
        <v>42055205.176666677</v>
      </c>
      <c r="S28" s="23" t="str">
        <f t="shared" si="0"/>
        <v/>
      </c>
      <c r="T28" s="23" t="str">
        <f t="shared" si="0"/>
        <v/>
      </c>
      <c r="U28" s="407" t="s">
        <v>546</v>
      </c>
      <c r="V28" s="408"/>
      <c r="W28" s="290">
        <v>907</v>
      </c>
      <c r="X28" s="303" t="str">
        <f>IFERROR(IF(AND(X26,X27)="","",SUM(X26,X27)),"")</f>
        <v/>
      </c>
      <c r="Y28" s="303" t="str">
        <f t="shared" ref="Y28:AF28" si="2">IFERROR(IF(AND(Y26,Y27)="","",SUM(Y26,Y27)),"")</f>
        <v/>
      </c>
      <c r="Z28" s="303" t="str">
        <f t="shared" si="2"/>
        <v/>
      </c>
      <c r="AA28" s="303" t="str">
        <f t="shared" si="2"/>
        <v/>
      </c>
      <c r="AB28" s="303" t="str">
        <f t="shared" si="2"/>
        <v/>
      </c>
      <c r="AC28" s="303" t="str">
        <f t="shared" si="2"/>
        <v/>
      </c>
      <c r="AD28" s="303">
        <f t="shared" si="2"/>
        <v>206828864</v>
      </c>
      <c r="AE28" s="303">
        <f>IFERROR(IF(AND(X28,Y28,Z28,AA28,AB28,AC28,AD28)="","",SUM(X28,Y28,Z28,AA28,AB28,AC28,AD28)),"")</f>
        <v>206828864</v>
      </c>
      <c r="AF28" s="303" t="str">
        <f t="shared" si="2"/>
        <v/>
      </c>
      <c r="AG28" s="308" t="str">
        <f>IFERROR(IF(AND(AE28,AF28)="","",IF(#REF!="Konsolidovani",SUM(AE28,AF28),"")),"")</f>
        <v/>
      </c>
      <c r="AH28" s="300"/>
    </row>
    <row r="29" spans="1:977" s="304" customFormat="1" ht="28.5" customHeight="1" x14ac:dyDescent="0.3">
      <c r="A29" s="298"/>
      <c r="B29" s="298"/>
      <c r="C29" s="298"/>
      <c r="D29" s="298"/>
      <c r="E29" s="298"/>
      <c r="F29" s="298"/>
      <c r="G29" s="298"/>
      <c r="H29" s="298"/>
      <c r="I29" s="298"/>
      <c r="J29" s="298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314"/>
      <c r="V29" s="315"/>
      <c r="W29" s="316"/>
      <c r="X29" s="317"/>
      <c r="Y29" s="317"/>
      <c r="Z29" s="317"/>
      <c r="AA29" s="317"/>
      <c r="AB29" s="317"/>
      <c r="AC29" s="317"/>
      <c r="AD29" s="317"/>
      <c r="AE29" s="317"/>
      <c r="AF29" s="317"/>
      <c r="AG29" s="318"/>
      <c r="AH29" s="300"/>
    </row>
    <row r="30" spans="1:977" s="300" customFormat="1" ht="28.5" customHeight="1" x14ac:dyDescent="0.3">
      <c r="A30" s="298">
        <v>0.08</v>
      </c>
      <c r="B30" s="298">
        <v>0.33</v>
      </c>
      <c r="C30" s="298">
        <v>0.58000000000000007</v>
      </c>
      <c r="D30" s="298">
        <v>0.83000000000000029</v>
      </c>
      <c r="E30" s="298">
        <v>1.0900000000000001</v>
      </c>
      <c r="F30" s="298">
        <v>1.3400000000000003</v>
      </c>
      <c r="G30" s="298">
        <v>1.5900000000000005</v>
      </c>
      <c r="H30" s="298">
        <v>1.8400000000000007</v>
      </c>
      <c r="I30" s="298">
        <v>2.089999999999999</v>
      </c>
      <c r="J30" s="298">
        <v>2.3399999999999936</v>
      </c>
      <c r="K30" s="23" t="str">
        <f t="shared" si="0"/>
        <v/>
      </c>
      <c r="L30" s="23" t="str">
        <f t="shared" si="0"/>
        <v/>
      </c>
      <c r="M30" s="23" t="str">
        <f t="shared" si="0"/>
        <v/>
      </c>
      <c r="N30" s="23" t="str">
        <f t="shared" si="0"/>
        <v/>
      </c>
      <c r="O30" s="23" t="str">
        <f t="shared" si="0"/>
        <v/>
      </c>
      <c r="P30" s="23" t="str">
        <f t="shared" si="0"/>
        <v/>
      </c>
      <c r="Q30" s="23" t="str">
        <f t="shared" si="0"/>
        <v/>
      </c>
      <c r="R30" s="23" t="str">
        <f t="shared" si="0"/>
        <v/>
      </c>
      <c r="S30" s="23" t="str">
        <f t="shared" si="0"/>
        <v/>
      </c>
      <c r="T30" s="23" t="str">
        <f t="shared" si="0"/>
        <v/>
      </c>
      <c r="U30" s="408" t="s">
        <v>547</v>
      </c>
      <c r="V30" s="408"/>
      <c r="W30" s="306">
        <v>908</v>
      </c>
      <c r="X30" s="307"/>
      <c r="Y30" s="307"/>
      <c r="Z30" s="307"/>
      <c r="AA30" s="307"/>
      <c r="AB30" s="307"/>
      <c r="AC30" s="307"/>
      <c r="AD30" s="307"/>
      <c r="AE30" s="308" t="str">
        <f>IFERROR(IF(AND(X30,Y30,Z30,AA30,AB30,AC30,AD30)="","",SUM(X30,Y30,Z30,AA30,AB30,AC30,AD30)),"")</f>
        <v/>
      </c>
      <c r="AF30" s="307"/>
      <c r="AG30" s="308" t="str">
        <f>IFERROR(IF(AND(AE30,AF30)="","",IF(#REF!="Konsolidovani",SUM(AE30,AF30),"")),"")</f>
        <v/>
      </c>
    </row>
    <row r="31" spans="1:977" s="300" customFormat="1" ht="28.5" customHeight="1" x14ac:dyDescent="0.3">
      <c r="A31" s="298">
        <v>0.09</v>
      </c>
      <c r="B31" s="298">
        <v>0.34</v>
      </c>
      <c r="C31" s="298">
        <v>0.59000000000000008</v>
      </c>
      <c r="D31" s="298">
        <v>0.8400000000000003</v>
      </c>
      <c r="E31" s="298">
        <v>1.1000000000000001</v>
      </c>
      <c r="F31" s="298">
        <v>1.3500000000000003</v>
      </c>
      <c r="G31" s="298">
        <v>1.6000000000000005</v>
      </c>
      <c r="H31" s="298">
        <v>1.8500000000000008</v>
      </c>
      <c r="I31" s="298">
        <v>2.0999999999999988</v>
      </c>
      <c r="J31" s="298">
        <v>2.3499999999999934</v>
      </c>
      <c r="K31" s="23" t="str">
        <f t="shared" si="0"/>
        <v/>
      </c>
      <c r="L31" s="23" t="str">
        <f t="shared" si="0"/>
        <v/>
      </c>
      <c r="M31" s="23" t="str">
        <f t="shared" si="0"/>
        <v/>
      </c>
      <c r="N31" s="23" t="str">
        <f t="shared" si="0"/>
        <v/>
      </c>
      <c r="O31" s="23" t="str">
        <f t="shared" si="0"/>
        <v/>
      </c>
      <c r="P31" s="23" t="str">
        <f t="shared" si="0"/>
        <v/>
      </c>
      <c r="Q31" s="23" t="str">
        <f t="shared" si="0"/>
        <v/>
      </c>
      <c r="R31" s="23" t="str">
        <f t="shared" si="0"/>
        <v/>
      </c>
      <c r="S31" s="23" t="str">
        <f t="shared" si="0"/>
        <v/>
      </c>
      <c r="T31" s="23" t="str">
        <f t="shared" si="0"/>
        <v/>
      </c>
      <c r="U31" s="408" t="s">
        <v>548</v>
      </c>
      <c r="V31" s="408"/>
      <c r="W31" s="306">
        <v>909</v>
      </c>
      <c r="X31" s="307"/>
      <c r="Y31" s="307"/>
      <c r="Z31" s="307"/>
      <c r="AA31" s="307"/>
      <c r="AB31" s="307"/>
      <c r="AC31" s="307"/>
      <c r="AD31" s="307"/>
      <c r="AE31" s="308" t="str">
        <f>IFERROR(IF(AND(X31,Y31,Z31,AA31,AB31,AC31,AD31)="","",SUM(X31,Y31,Z31,AA31,AB31,AC31,AD31)),"")</f>
        <v/>
      </c>
      <c r="AF31" s="307"/>
      <c r="AG31" s="308" t="str">
        <f>IFERROR(IF(AND(AE31,AF31)="","",IF(#REF!="Konsolidovani",SUM(AE31,AF31),"")),"")</f>
        <v/>
      </c>
    </row>
    <row r="32" spans="1:977" s="300" customFormat="1" ht="28.5" customHeight="1" x14ac:dyDescent="0.3">
      <c r="A32" s="298">
        <v>0.1</v>
      </c>
      <c r="B32" s="298">
        <v>0.35</v>
      </c>
      <c r="C32" s="298">
        <v>0.60000000000000009</v>
      </c>
      <c r="D32" s="298">
        <v>0.85000000000000031</v>
      </c>
      <c r="E32" s="298">
        <v>1.1100000000000001</v>
      </c>
      <c r="F32" s="298">
        <v>1.3600000000000003</v>
      </c>
      <c r="G32" s="298">
        <v>1.6100000000000005</v>
      </c>
      <c r="H32" s="298">
        <v>1.8600000000000008</v>
      </c>
      <c r="I32" s="298">
        <v>2.1099999999999985</v>
      </c>
      <c r="J32" s="298">
        <v>2.3599999999999932</v>
      </c>
      <c r="K32" s="23" t="str">
        <f t="shared" si="0"/>
        <v/>
      </c>
      <c r="L32" s="23" t="str">
        <f t="shared" si="0"/>
        <v/>
      </c>
      <c r="M32" s="23" t="str">
        <f t="shared" si="0"/>
        <v/>
      </c>
      <c r="N32" s="23" t="str">
        <f t="shared" si="0"/>
        <v/>
      </c>
      <c r="O32" s="23" t="str">
        <f t="shared" si="0"/>
        <v/>
      </c>
      <c r="P32" s="23" t="str">
        <f t="shared" si="0"/>
        <v/>
      </c>
      <c r="Q32" s="23">
        <f t="shared" si="0"/>
        <v>18652586.770000007</v>
      </c>
      <c r="R32" s="23">
        <f t="shared" si="0"/>
        <v>21548951.020000007</v>
      </c>
      <c r="S32" s="23" t="str">
        <f t="shared" si="0"/>
        <v/>
      </c>
      <c r="T32" s="23" t="str">
        <f t="shared" si="0"/>
        <v/>
      </c>
      <c r="U32" s="408" t="s">
        <v>549</v>
      </c>
      <c r="V32" s="408"/>
      <c r="W32" s="306">
        <v>910</v>
      </c>
      <c r="X32" s="307"/>
      <c r="Y32" s="307"/>
      <c r="Z32" s="307"/>
      <c r="AA32" s="307"/>
      <c r="AB32" s="307"/>
      <c r="AC32" s="307"/>
      <c r="AD32" s="307">
        <v>92683648</v>
      </c>
      <c r="AE32" s="308">
        <f>IFERROR(IF(AND(X32,Y32,Z32,AA32,AB32,AC32,AD32)="","",SUM(X32,Y32,Z32,AA32,AB32,AC32,AD32)),"")</f>
        <v>92683648</v>
      </c>
      <c r="AF32" s="307"/>
      <c r="AG32" s="308" t="str">
        <f>IFERROR(IF(AND(AE32,AF32)="","",IF(#REF!="Konsolidovani",SUM(AE32,AF32),"")),"")</f>
        <v/>
      </c>
    </row>
    <row r="33" spans="1:33" s="300" customFormat="1" ht="28.5" customHeight="1" x14ac:dyDescent="0.3">
      <c r="A33" s="298">
        <v>0.11</v>
      </c>
      <c r="B33" s="298">
        <v>0.36</v>
      </c>
      <c r="C33" s="298">
        <v>0.6100000000000001</v>
      </c>
      <c r="D33" s="298">
        <v>0.86000000000000032</v>
      </c>
      <c r="E33" s="298">
        <v>1.1200000000000001</v>
      </c>
      <c r="F33" s="298">
        <v>1.3700000000000003</v>
      </c>
      <c r="G33" s="298">
        <v>1.6200000000000006</v>
      </c>
      <c r="H33" s="298">
        <v>1.8700000000000008</v>
      </c>
      <c r="I33" s="298">
        <v>2.1199999999999983</v>
      </c>
      <c r="J33" s="298">
        <v>2.369999999999993</v>
      </c>
      <c r="K33" s="23" t="str">
        <f t="shared" si="0"/>
        <v/>
      </c>
      <c r="L33" s="23" t="str">
        <f t="shared" si="0"/>
        <v/>
      </c>
      <c r="M33" s="23">
        <f t="shared" si="0"/>
        <v>12583222.791111114</v>
      </c>
      <c r="N33" s="23" t="str">
        <f t="shared" si="0"/>
        <v/>
      </c>
      <c r="O33" s="23" t="str">
        <f t="shared" si="0"/>
        <v/>
      </c>
      <c r="P33" s="23" t="str">
        <f t="shared" si="0"/>
        <v/>
      </c>
      <c r="Q33" s="23">
        <f t="shared" si="0"/>
        <v>30029738.500000015</v>
      </c>
      <c r="R33" s="23">
        <f t="shared" si="0"/>
        <v>88934.771666666711</v>
      </c>
      <c r="S33" s="23" t="str">
        <f t="shared" si="0"/>
        <v/>
      </c>
      <c r="T33" s="23" t="str">
        <f t="shared" si="0"/>
        <v/>
      </c>
      <c r="U33" s="408" t="s">
        <v>550</v>
      </c>
      <c r="V33" s="408"/>
      <c r="W33" s="306">
        <v>911</v>
      </c>
      <c r="X33" s="307"/>
      <c r="Y33" s="307"/>
      <c r="Z33" s="307">
        <v>185654083</v>
      </c>
      <c r="AA33" s="307"/>
      <c r="AB33" s="307"/>
      <c r="AC33" s="307"/>
      <c r="AD33" s="307">
        <v>-185368740</v>
      </c>
      <c r="AE33" s="308">
        <f>IFERROR(IF(AND(X33,Y33,Z33,AA33,AB33,AC33,AD33)="","",SUM(X33,Y33,Z33,AA33,AB33,AC33,AD33)),"")</f>
        <v>285343</v>
      </c>
      <c r="AF33" s="307"/>
      <c r="AG33" s="308" t="str">
        <f>IFERROR(IF(AND(AE33,AF33)="","",IF(#REF!="Konsolidovani",SUM(AE33,AF33),"")),"")</f>
        <v/>
      </c>
    </row>
    <row r="34" spans="1:33" s="304" customFormat="1" ht="28.5" customHeight="1" x14ac:dyDescent="0.3">
      <c r="A34" s="298">
        <v>0.12</v>
      </c>
      <c r="B34" s="298">
        <v>0.37</v>
      </c>
      <c r="C34" s="298">
        <v>0.62000000000000011</v>
      </c>
      <c r="D34" s="298">
        <v>0.87000000000000033</v>
      </c>
      <c r="E34" s="298">
        <v>1.1300000000000001</v>
      </c>
      <c r="F34" s="298">
        <v>1.3800000000000003</v>
      </c>
      <c r="G34" s="298">
        <v>1.6300000000000006</v>
      </c>
      <c r="H34" s="298">
        <v>1.8800000000000008</v>
      </c>
      <c r="I34" s="298">
        <v>2.1299999999999981</v>
      </c>
      <c r="J34" s="298">
        <v>2.3799999999999928</v>
      </c>
      <c r="K34" s="23" t="str">
        <f t="shared" si="0"/>
        <v/>
      </c>
      <c r="L34" s="23" t="str">
        <f t="shared" si="0"/>
        <v/>
      </c>
      <c r="M34" s="23" t="str">
        <f t="shared" si="0"/>
        <v/>
      </c>
      <c r="N34" s="23">
        <f t="shared" si="0"/>
        <v>143043.50000000006</v>
      </c>
      <c r="O34" s="23">
        <f t="shared" si="0"/>
        <v>1672097.595</v>
      </c>
      <c r="P34" s="23">
        <f t="shared" si="0"/>
        <v>14300.330000000004</v>
      </c>
      <c r="Q34" s="23" t="str">
        <f t="shared" si="0"/>
        <v/>
      </c>
      <c r="R34" s="23">
        <f t="shared" si="0"/>
        <v>2999113.5350000011</v>
      </c>
      <c r="S34" s="23" t="str">
        <f t="shared" si="0"/>
        <v/>
      </c>
      <c r="T34" s="23" t="str">
        <f t="shared" si="0"/>
        <v/>
      </c>
      <c r="U34" s="410" t="s">
        <v>551</v>
      </c>
      <c r="V34" s="410"/>
      <c r="W34" s="306">
        <v>912</v>
      </c>
      <c r="X34" s="307"/>
      <c r="Y34" s="307"/>
      <c r="Z34" s="307"/>
      <c r="AA34" s="307">
        <v>986494</v>
      </c>
      <c r="AB34" s="307">
        <v>11837844</v>
      </c>
      <c r="AC34" s="307">
        <v>-62165</v>
      </c>
      <c r="AD34" s="307"/>
      <c r="AE34" s="308">
        <f>IFERROR(IF(AND(X34,Y34,Z34,AA34,AB34,AC34,AD34)="","",SUM(X34,Y34,Z34,AA34,AB34,AC34,AD34)),"")</f>
        <v>12762173</v>
      </c>
      <c r="AF34" s="307"/>
      <c r="AG34" s="308" t="str">
        <f>IFERROR(IF(AND(AE34,AF34)="","",IF(#REF!="Konsolidovani",SUM(AE34,AF34),"")),"")</f>
        <v/>
      </c>
    </row>
    <row r="35" spans="1:33" s="304" customFormat="1" ht="28.5" customHeight="1" x14ac:dyDescent="0.3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319"/>
      <c r="V35" s="320"/>
      <c r="W35" s="311"/>
      <c r="X35" s="312"/>
      <c r="Y35" s="312"/>
      <c r="Z35" s="312"/>
      <c r="AA35" s="312"/>
      <c r="AB35" s="312"/>
      <c r="AC35" s="312"/>
      <c r="AD35" s="312"/>
      <c r="AE35" s="312"/>
      <c r="AF35" s="312"/>
      <c r="AG35" s="313"/>
    </row>
    <row r="36" spans="1:33" s="300" customFormat="1" ht="28.5" customHeight="1" x14ac:dyDescent="0.3">
      <c r="A36" s="298">
        <v>0.13</v>
      </c>
      <c r="B36" s="298">
        <v>0.38</v>
      </c>
      <c r="C36" s="298">
        <v>0.63000000000000012</v>
      </c>
      <c r="D36" s="298">
        <v>0.88000000000000034</v>
      </c>
      <c r="E36" s="298">
        <v>1.1400000000000001</v>
      </c>
      <c r="F36" s="298">
        <v>1.3900000000000003</v>
      </c>
      <c r="G36" s="298">
        <v>1.6400000000000006</v>
      </c>
      <c r="H36" s="298">
        <v>1.8900000000000008</v>
      </c>
      <c r="I36" s="298">
        <v>2.1399999999999979</v>
      </c>
      <c r="J36" s="298">
        <v>2.3899999999999926</v>
      </c>
      <c r="K36" s="23">
        <f t="shared" si="0"/>
        <v>1721706.6855555554</v>
      </c>
      <c r="L36" s="23">
        <f t="shared" si="0"/>
        <v>2296839.3224999998</v>
      </c>
      <c r="M36" s="23">
        <f t="shared" si="0"/>
        <v>65727497.310000017</v>
      </c>
      <c r="N36" s="23">
        <f t="shared" si="0"/>
        <v>1160246.7900000003</v>
      </c>
      <c r="O36" s="23">
        <f t="shared" si="0"/>
        <v>1641513.7266666668</v>
      </c>
      <c r="P36" s="23">
        <f t="shared" si="0"/>
        <v>179856.47571428577</v>
      </c>
      <c r="Q36" s="23">
        <f t="shared" si="0"/>
        <v>20799797.555555563</v>
      </c>
      <c r="R36" s="23">
        <f t="shared" si="0"/>
        <v>230077558.10800007</v>
      </c>
      <c r="S36" s="23" t="str">
        <f t="shared" si="0"/>
        <v/>
      </c>
      <c r="T36" s="23" t="str">
        <f t="shared" si="0"/>
        <v/>
      </c>
      <c r="U36" s="407" t="s">
        <v>605</v>
      </c>
      <c r="V36" s="407"/>
      <c r="W36" s="290">
        <v>913</v>
      </c>
      <c r="X36" s="303">
        <f>IFERROR(IF(AND(X24,X28,X30,X31,X32,X33,X34)="","",SUM(X24,X28,X30)-SUM(X31)-SUM(X32)+SUM(X33,X34)),"")</f>
        <v>119195000</v>
      </c>
      <c r="Y36" s="303">
        <f>IFERROR(IF(AND(Y24,Y28,Y30,Y31,Y32,Y33,Y34)="","",SUM(Y24,Y28,Y30)-SUM(Y31)-SUM(Y32)+SUM(Y33,Y34)),"")</f>
        <v>48354483</v>
      </c>
      <c r="Z36" s="303">
        <f t="shared" ref="Z36:AD36" si="3">IFERROR(IF(AND(Z24,Z28,Z30,Z31,Z32,Z33,Z34)="","",SUM(Z24,Z28,Z30)-SUM(Z31)-SUM(Z32)+SUM(Z33,Z34)),"")</f>
        <v>938964224</v>
      </c>
      <c r="AA36" s="303">
        <f t="shared" si="3"/>
        <v>10547681</v>
      </c>
      <c r="AB36" s="303">
        <f t="shared" si="3"/>
        <v>-12959302</v>
      </c>
      <c r="AC36" s="303">
        <f t="shared" si="3"/>
        <v>-905740</v>
      </c>
      <c r="AD36" s="303">
        <f t="shared" si="3"/>
        <v>114145216</v>
      </c>
      <c r="AE36" s="303">
        <f>IFERROR(IF(AND(X36,Y36,Z36,AA36,AB36,AC36,AD36)="","",SUM(X36,Y36,Z36,AA36,AB36,AC36,AD36)),"")</f>
        <v>1217341562</v>
      </c>
      <c r="AF36" s="303" t="str">
        <f>IFERROR(IF(AND(AF24,AF28,AF30,AF31,AF32,AF33,AF34)="","",SUM(AF24,AF28,AF30)-SUM(AF31)-SUM(AF32)+SUM(AF33,AF34)),"")</f>
        <v/>
      </c>
      <c r="AG36" s="303" t="str">
        <f>IFERROR(IF(AND(AE36,AF36)="","",IF(#REF!="Konsolidovani",SUM(AE36,AF36),"")),"")</f>
        <v/>
      </c>
    </row>
    <row r="37" spans="1:33" s="300" customFormat="1" ht="28.5" customHeight="1" x14ac:dyDescent="0.3">
      <c r="A37" s="298"/>
      <c r="B37" s="298"/>
      <c r="C37" s="298"/>
      <c r="D37" s="298"/>
      <c r="E37" s="298"/>
      <c r="F37" s="298"/>
      <c r="G37" s="298"/>
      <c r="H37" s="298"/>
      <c r="I37" s="298"/>
      <c r="J37" s="298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314"/>
      <c r="V37" s="315"/>
      <c r="W37" s="316"/>
      <c r="X37" s="317"/>
      <c r="Y37" s="317"/>
      <c r="Z37" s="317"/>
      <c r="AA37" s="317"/>
      <c r="AB37" s="317"/>
      <c r="AC37" s="317"/>
      <c r="AD37" s="317"/>
      <c r="AE37" s="317"/>
      <c r="AF37" s="317"/>
      <c r="AG37" s="318"/>
    </row>
    <row r="38" spans="1:33" s="300" customFormat="1" ht="28.5" customHeight="1" x14ac:dyDescent="0.3">
      <c r="A38" s="298">
        <v>0.14000000000000001</v>
      </c>
      <c r="B38" s="298">
        <v>0.39</v>
      </c>
      <c r="C38" s="298">
        <v>0.64000000000000012</v>
      </c>
      <c r="D38" s="298">
        <v>0.89000000000000035</v>
      </c>
      <c r="E38" s="298">
        <v>1.1500000000000001</v>
      </c>
      <c r="F38" s="298">
        <v>1.4000000000000004</v>
      </c>
      <c r="G38" s="298">
        <v>1.6500000000000006</v>
      </c>
      <c r="H38" s="298">
        <v>1.9000000000000008</v>
      </c>
      <c r="I38" s="298">
        <v>2.1499999999999977</v>
      </c>
      <c r="J38" s="298">
        <v>2.3999999999999924</v>
      </c>
      <c r="K38" s="23" t="str">
        <f t="shared" ref="K38:T52" si="4">IF(LEN(X38)=0,"",1+ABS((X38*A38)/LEN(X38))+A38)</f>
        <v/>
      </c>
      <c r="L38" s="23" t="str">
        <f t="shared" si="4"/>
        <v/>
      </c>
      <c r="M38" s="23" t="str">
        <f t="shared" si="4"/>
        <v/>
      </c>
      <c r="N38" s="23" t="str">
        <f t="shared" si="4"/>
        <v/>
      </c>
      <c r="O38" s="23" t="str">
        <f t="shared" si="4"/>
        <v/>
      </c>
      <c r="P38" s="23" t="str">
        <f t="shared" si="4"/>
        <v/>
      </c>
      <c r="Q38" s="23" t="str">
        <f t="shared" si="4"/>
        <v/>
      </c>
      <c r="R38" s="23" t="str">
        <f t="shared" si="4"/>
        <v/>
      </c>
      <c r="S38" s="23" t="str">
        <f t="shared" si="4"/>
        <v/>
      </c>
      <c r="T38" s="23" t="str">
        <f t="shared" si="4"/>
        <v/>
      </c>
      <c r="U38" s="408" t="s">
        <v>552</v>
      </c>
      <c r="V38" s="408"/>
      <c r="W38" s="306">
        <v>914</v>
      </c>
      <c r="X38" s="307"/>
      <c r="Y38" s="307"/>
      <c r="Z38" s="307"/>
      <c r="AA38" s="307"/>
      <c r="AB38" s="307"/>
      <c r="AC38" s="307"/>
      <c r="AD38" s="307"/>
      <c r="AE38" s="308" t="str">
        <f>IFERROR(IF(AND(X38,Y38,Z38,AA38,AB38,AC38,AD38)="","",SUM(X38,Y38,Z38,AA38,AB38,AC38,AD38)),"")</f>
        <v/>
      </c>
      <c r="AF38" s="307"/>
      <c r="AG38" s="308" t="str">
        <f>IFERROR(IF(AND(AE38,AF38)="","",IF(#REF!="Konsolidovani",SUM(AE38,AF38),"")),"")</f>
        <v/>
      </c>
    </row>
    <row r="39" spans="1:33" s="304" customFormat="1" ht="28.5" customHeight="1" x14ac:dyDescent="0.3">
      <c r="A39" s="298">
        <v>0.15</v>
      </c>
      <c r="B39" s="298">
        <v>0.4</v>
      </c>
      <c r="C39" s="298">
        <v>0.65000000000000013</v>
      </c>
      <c r="D39" s="298">
        <v>0.90000000000000036</v>
      </c>
      <c r="E39" s="298">
        <v>1.1600000000000001</v>
      </c>
      <c r="F39" s="298">
        <v>1.4100000000000004</v>
      </c>
      <c r="G39" s="298">
        <v>1.6600000000000006</v>
      </c>
      <c r="H39" s="298">
        <v>1.9100000000000008</v>
      </c>
      <c r="I39" s="298">
        <v>2.1599999999999975</v>
      </c>
      <c r="J39" s="298">
        <v>2.4099999999999921</v>
      </c>
      <c r="K39" s="23" t="str">
        <f t="shared" si="4"/>
        <v/>
      </c>
      <c r="L39" s="23" t="str">
        <f t="shared" si="4"/>
        <v/>
      </c>
      <c r="M39" s="23" t="str">
        <f t="shared" si="4"/>
        <v/>
      </c>
      <c r="N39" s="23" t="str">
        <f t="shared" si="4"/>
        <v/>
      </c>
      <c r="O39" s="23" t="str">
        <f t="shared" si="4"/>
        <v/>
      </c>
      <c r="P39" s="23" t="str">
        <f t="shared" si="4"/>
        <v/>
      </c>
      <c r="Q39" s="23" t="str">
        <f t="shared" si="4"/>
        <v/>
      </c>
      <c r="R39" s="23" t="str">
        <f t="shared" si="4"/>
        <v/>
      </c>
      <c r="S39" s="23" t="str">
        <f t="shared" si="4"/>
        <v/>
      </c>
      <c r="T39" s="23" t="str">
        <f t="shared" si="4"/>
        <v/>
      </c>
      <c r="U39" s="408" t="s">
        <v>553</v>
      </c>
      <c r="V39" s="408"/>
      <c r="W39" s="306">
        <v>915</v>
      </c>
      <c r="X39" s="307"/>
      <c r="Y39" s="307"/>
      <c r="Z39" s="307"/>
      <c r="AA39" s="307"/>
      <c r="AB39" s="307"/>
      <c r="AC39" s="307"/>
      <c r="AD39" s="307"/>
      <c r="AE39" s="308" t="str">
        <f>IFERROR(IF(AND(X39,Y39,Z39,AA39,AB39,AC39,AD39)="","",SUM(X39,Y39,Z39,AA39,AB39,AC39,AD39)),"")</f>
        <v/>
      </c>
      <c r="AF39" s="307"/>
      <c r="AG39" s="308" t="str">
        <f>IFERROR(IF(AND(AE39,AF39)="","",IF(#REF!="Konsolidovani",SUM(AE39,AF39),"")),"")</f>
        <v/>
      </c>
    </row>
    <row r="40" spans="1:33" s="300" customFormat="1" ht="28.5" customHeight="1" x14ac:dyDescent="0.3">
      <c r="A40" s="298">
        <v>0.16</v>
      </c>
      <c r="B40" s="298">
        <v>0.41</v>
      </c>
      <c r="C40" s="298">
        <v>0.66000000000000014</v>
      </c>
      <c r="D40" s="298">
        <v>0.91000000000000036</v>
      </c>
      <c r="E40" s="298">
        <v>1.1700000000000002</v>
      </c>
      <c r="F40" s="298">
        <v>1.4200000000000004</v>
      </c>
      <c r="G40" s="298">
        <v>1.6700000000000006</v>
      </c>
      <c r="H40" s="298">
        <v>1.9200000000000008</v>
      </c>
      <c r="I40" s="298">
        <v>2.1699999999999973</v>
      </c>
      <c r="J40" s="298">
        <v>2.4199999999999919</v>
      </c>
      <c r="K40" s="23">
        <f t="shared" si="4"/>
        <v>2119023.3822222222</v>
      </c>
      <c r="L40" s="23">
        <f t="shared" si="4"/>
        <v>2478168.6637499998</v>
      </c>
      <c r="M40" s="23">
        <f t="shared" si="4"/>
        <v>68857378.086666673</v>
      </c>
      <c r="N40" s="23">
        <f t="shared" si="4"/>
        <v>1199800.6237500005</v>
      </c>
      <c r="O40" s="23">
        <f t="shared" si="4"/>
        <v>1684711.4300000002</v>
      </c>
      <c r="P40" s="23">
        <f t="shared" si="4"/>
        <v>183738.24857142862</v>
      </c>
      <c r="Q40" s="23">
        <f t="shared" si="4"/>
        <v>21180281.638888896</v>
      </c>
      <c r="R40" s="23">
        <f t="shared" si="4"/>
        <v>233729582.82400009</v>
      </c>
      <c r="S40" s="23" t="str">
        <f t="shared" si="4"/>
        <v/>
      </c>
      <c r="T40" s="23" t="str">
        <f t="shared" si="4"/>
        <v/>
      </c>
      <c r="U40" s="407" t="s">
        <v>604</v>
      </c>
      <c r="V40" s="407"/>
      <c r="W40" s="290">
        <v>916</v>
      </c>
      <c r="X40" s="303">
        <f>IFERROR(IF(AND(X36,X38,X39)="","",SUM(X36,X38,X39)),"")</f>
        <v>119195000</v>
      </c>
      <c r="Y40" s="303">
        <f t="shared" ref="Y40:AD40" si="5">IFERROR(IF(AND(Y36,Y38,Y39)="","",SUM(Y36,Y38,Y39)),"")</f>
        <v>48354483</v>
      </c>
      <c r="Z40" s="303">
        <f t="shared" si="5"/>
        <v>938964224</v>
      </c>
      <c r="AA40" s="303">
        <f t="shared" si="5"/>
        <v>10547681</v>
      </c>
      <c r="AB40" s="303">
        <f t="shared" si="5"/>
        <v>-12959302</v>
      </c>
      <c r="AC40" s="303">
        <f t="shared" si="5"/>
        <v>-905740</v>
      </c>
      <c r="AD40" s="303">
        <f t="shared" si="5"/>
        <v>114145216</v>
      </c>
      <c r="AE40" s="303">
        <f>IFERROR(IF(AND(X40,Y40,Z40,AA40,AB40,AC40,AD40)="","",SUM(X40,Y40,Z40,AA40,AB40,AC40,AD40)),"")</f>
        <v>1217341562</v>
      </c>
      <c r="AF40" s="303" t="str">
        <f>IFERROR(IF(AND(AF36,AF38,AF39)="","",SUM(AF36,AF38,AF39)),"")</f>
        <v/>
      </c>
      <c r="AG40" s="308" t="str">
        <f>IFERROR(IF(AND(AE40,AF40)="","",IF(#REF!="Konsolidovani",SUM(AE40,AF40),"")),"")</f>
        <v/>
      </c>
    </row>
    <row r="41" spans="1:33" s="300" customFormat="1" ht="28.5" customHeight="1" x14ac:dyDescent="0.3">
      <c r="A41" s="298"/>
      <c r="B41" s="298"/>
      <c r="C41" s="298"/>
      <c r="D41" s="298"/>
      <c r="E41" s="298"/>
      <c r="F41" s="298"/>
      <c r="G41" s="298"/>
      <c r="H41" s="298"/>
      <c r="I41" s="298"/>
      <c r="J41" s="298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309"/>
      <c r="V41" s="310"/>
      <c r="W41" s="316"/>
      <c r="X41" s="317"/>
      <c r="Y41" s="317"/>
      <c r="Z41" s="317"/>
      <c r="AA41" s="317"/>
      <c r="AB41" s="317"/>
      <c r="AC41" s="317"/>
      <c r="AD41" s="317"/>
      <c r="AE41" s="317"/>
      <c r="AF41" s="317"/>
      <c r="AG41" s="318"/>
    </row>
    <row r="42" spans="1:33" s="300" customFormat="1" ht="28.5" customHeight="1" x14ac:dyDescent="0.3">
      <c r="A42" s="298">
        <v>0.17</v>
      </c>
      <c r="B42" s="298">
        <v>0.42</v>
      </c>
      <c r="C42" s="298">
        <v>0.67000000000000015</v>
      </c>
      <c r="D42" s="298">
        <v>0.92000000000000037</v>
      </c>
      <c r="E42" s="298">
        <v>1.1800000000000002</v>
      </c>
      <c r="F42" s="298">
        <v>1.4300000000000004</v>
      </c>
      <c r="G42" s="298">
        <v>1.6800000000000006</v>
      </c>
      <c r="H42" s="298">
        <v>1.9300000000000008</v>
      </c>
      <c r="I42" s="298">
        <v>2.1799999999999971</v>
      </c>
      <c r="J42" s="298">
        <v>2.4299999999999917</v>
      </c>
      <c r="K42" s="23" t="str">
        <f t="shared" si="4"/>
        <v/>
      </c>
      <c r="L42" s="23" t="str">
        <f t="shared" si="4"/>
        <v/>
      </c>
      <c r="M42" s="23" t="str">
        <f t="shared" si="4"/>
        <v/>
      </c>
      <c r="N42" s="23" t="str">
        <f t="shared" si="4"/>
        <v/>
      </c>
      <c r="O42" s="23" t="str">
        <f t="shared" si="4"/>
        <v/>
      </c>
      <c r="P42" s="23" t="str">
        <f t="shared" si="4"/>
        <v/>
      </c>
      <c r="Q42" s="23">
        <f t="shared" si="4"/>
        <v>20989736.013333339</v>
      </c>
      <c r="R42" s="23">
        <f t="shared" si="4"/>
        <v>24113208.485555567</v>
      </c>
      <c r="S42" s="23" t="str">
        <f t="shared" si="4"/>
        <v/>
      </c>
      <c r="T42" s="23" t="str">
        <f t="shared" si="4"/>
        <v/>
      </c>
      <c r="U42" s="408" t="s">
        <v>554</v>
      </c>
      <c r="V42" s="408"/>
      <c r="W42" s="306">
        <v>917</v>
      </c>
      <c r="X42" s="307"/>
      <c r="Y42" s="307"/>
      <c r="Z42" s="307"/>
      <c r="AA42" s="307"/>
      <c r="AB42" s="307"/>
      <c r="AC42" s="307"/>
      <c r="AD42" s="307">
        <v>112445000</v>
      </c>
      <c r="AE42" s="308">
        <f>IFERROR(IF(AND(X42,Y42,Z42,AA42,AB42,AC42,AD42)="","",SUM(X42,Y42,Z42,AA42,AB42,AC42,AD42)),"")</f>
        <v>112445000</v>
      </c>
      <c r="AF42" s="307"/>
      <c r="AG42" s="308" t="str">
        <f>IFERROR(IF(AND(AE42,AF42)="","",IF(#REF!="Konsolidovani",SUM(AE42,AF42),"")),"")</f>
        <v/>
      </c>
    </row>
    <row r="43" spans="1:33" s="300" customFormat="1" ht="28.5" customHeight="1" x14ac:dyDescent="0.3">
      <c r="A43" s="298">
        <v>0.18</v>
      </c>
      <c r="B43" s="298">
        <v>0.43</v>
      </c>
      <c r="C43" s="298">
        <v>0.68000000000000016</v>
      </c>
      <c r="D43" s="298">
        <v>0.93000000000000038</v>
      </c>
      <c r="E43" s="298">
        <v>1.1900000000000002</v>
      </c>
      <c r="F43" s="298">
        <v>1.4400000000000004</v>
      </c>
      <c r="G43" s="298">
        <v>1.6900000000000006</v>
      </c>
      <c r="H43" s="298">
        <v>1.9400000000000008</v>
      </c>
      <c r="I43" s="298">
        <v>2.1899999999999968</v>
      </c>
      <c r="J43" s="298">
        <v>2.4399999999999915</v>
      </c>
      <c r="K43" s="23" t="str">
        <f t="shared" si="4"/>
        <v/>
      </c>
      <c r="L43" s="23" t="str">
        <f t="shared" si="4"/>
        <v/>
      </c>
      <c r="M43" s="23" t="str">
        <f t="shared" si="4"/>
        <v/>
      </c>
      <c r="N43" s="23" t="str">
        <f t="shared" si="4"/>
        <v/>
      </c>
      <c r="O43" s="23" t="str">
        <f t="shared" si="4"/>
        <v/>
      </c>
      <c r="P43" s="23" t="str">
        <f t="shared" si="4"/>
        <v/>
      </c>
      <c r="Q43" s="23" t="str">
        <f t="shared" si="4"/>
        <v/>
      </c>
      <c r="R43" s="23" t="str">
        <f t="shared" si="4"/>
        <v/>
      </c>
      <c r="S43" s="23" t="str">
        <f t="shared" si="4"/>
        <v/>
      </c>
      <c r="T43" s="23" t="str">
        <f t="shared" si="4"/>
        <v/>
      </c>
      <c r="U43" s="408" t="s">
        <v>555</v>
      </c>
      <c r="V43" s="408"/>
      <c r="W43" s="306">
        <v>918</v>
      </c>
      <c r="X43" s="307"/>
      <c r="Y43" s="307"/>
      <c r="Z43" s="307"/>
      <c r="AA43" s="307"/>
      <c r="AB43" s="307"/>
      <c r="AC43" s="307"/>
      <c r="AD43" s="307"/>
      <c r="AE43" s="308" t="str">
        <f>IFERROR(IF(AND(X43,Y43,Z43,AA43,AB43,AC43,AD43)="","",SUM(X43,Y43,Z43,AA43,AB43,AC43,AD43)),"")</f>
        <v/>
      </c>
      <c r="AF43" s="307"/>
      <c r="AG43" s="308" t="str">
        <f>IFERROR(IF(AND(AE43,AF43)="","",IF(#REF!="Konsolidovani",SUM(AE43,AF43),"")),"")</f>
        <v/>
      </c>
    </row>
    <row r="44" spans="1:33" s="300" customFormat="1" ht="28.5" customHeight="1" x14ac:dyDescent="0.3">
      <c r="A44" s="298">
        <v>0.19</v>
      </c>
      <c r="B44" s="298">
        <v>0.44</v>
      </c>
      <c r="C44" s="298">
        <v>0.69000000000000017</v>
      </c>
      <c r="D44" s="298">
        <v>0.94000000000000039</v>
      </c>
      <c r="E44" s="298">
        <v>1.2000000000000002</v>
      </c>
      <c r="F44" s="298">
        <v>1.4500000000000004</v>
      </c>
      <c r="G44" s="298">
        <v>1.7000000000000006</v>
      </c>
      <c r="H44" s="298">
        <v>1.9500000000000008</v>
      </c>
      <c r="I44" s="298">
        <v>2.1999999999999966</v>
      </c>
      <c r="J44" s="298">
        <v>2.4499999999999913</v>
      </c>
      <c r="K44" s="23" t="str">
        <f t="shared" si="4"/>
        <v/>
      </c>
      <c r="L44" s="23" t="str">
        <f t="shared" si="4"/>
        <v/>
      </c>
      <c r="M44" s="23" t="str">
        <f t="shared" si="4"/>
        <v/>
      </c>
      <c r="N44" s="23" t="str">
        <f t="shared" si="4"/>
        <v/>
      </c>
      <c r="O44" s="23" t="str">
        <f t="shared" si="4"/>
        <v/>
      </c>
      <c r="P44" s="23" t="str">
        <f t="shared" si="4"/>
        <v/>
      </c>
      <c r="Q44" s="23">
        <f t="shared" si="4"/>
        <v>21239613.811111119</v>
      </c>
      <c r="R44" s="23">
        <f t="shared" si="4"/>
        <v>24363086.283333343</v>
      </c>
      <c r="S44" s="23" t="str">
        <f t="shared" si="4"/>
        <v/>
      </c>
      <c r="T44" s="23" t="str">
        <f t="shared" si="4"/>
        <v/>
      </c>
      <c r="U44" s="407" t="s">
        <v>556</v>
      </c>
      <c r="V44" s="408"/>
      <c r="W44" s="290">
        <v>919</v>
      </c>
      <c r="X44" s="303" t="str">
        <f t="shared" ref="X44:AD44" si="6">IFERROR(IF(AND(X42,X43)="","",SUM(X42,X43)),"")</f>
        <v/>
      </c>
      <c r="Y44" s="303" t="str">
        <f t="shared" si="6"/>
        <v/>
      </c>
      <c r="Z44" s="303" t="str">
        <f t="shared" si="6"/>
        <v/>
      </c>
      <c r="AA44" s="303" t="str">
        <f t="shared" si="6"/>
        <v/>
      </c>
      <c r="AB44" s="303" t="str">
        <f t="shared" si="6"/>
        <v/>
      </c>
      <c r="AC44" s="303" t="str">
        <f t="shared" si="6"/>
        <v/>
      </c>
      <c r="AD44" s="303">
        <f t="shared" si="6"/>
        <v>112445000</v>
      </c>
      <c r="AE44" s="303">
        <f>IFERROR(IF(AND(X44,Y44,Z44,AA44,AB44,AC44,AD44)="","",SUM(X44,Y44,Z44,AA44,AB44,AC44,AD44)),"")</f>
        <v>112445000</v>
      </c>
      <c r="AF44" s="303" t="str">
        <f>IFERROR(IF(AND(AF42,AF43)="","",SUM(AF42,AF43)),"")</f>
        <v/>
      </c>
      <c r="AG44" s="308" t="str">
        <f>IFERROR(IF(AND(AE44,AF44)="","",IF(#REF!="Konsolidovani",SUM(AE44,AF44),"")),"")</f>
        <v/>
      </c>
    </row>
    <row r="45" spans="1:33" s="300" customFormat="1" ht="28.5" customHeight="1" x14ac:dyDescent="0.3">
      <c r="A45" s="298"/>
      <c r="B45" s="298"/>
      <c r="C45" s="298"/>
      <c r="D45" s="298"/>
      <c r="E45" s="298"/>
      <c r="F45" s="298"/>
      <c r="G45" s="298"/>
      <c r="H45" s="298"/>
      <c r="I45" s="298"/>
      <c r="J45" s="298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314"/>
      <c r="V45" s="315"/>
      <c r="W45" s="316"/>
      <c r="X45" s="317"/>
      <c r="Y45" s="317"/>
      <c r="Z45" s="317"/>
      <c r="AA45" s="317"/>
      <c r="AB45" s="317"/>
      <c r="AC45" s="317"/>
      <c r="AD45" s="317"/>
      <c r="AE45" s="317"/>
      <c r="AF45" s="317"/>
      <c r="AG45" s="318"/>
    </row>
    <row r="46" spans="1:33" s="300" customFormat="1" ht="28.5" customHeight="1" x14ac:dyDescent="0.3">
      <c r="A46" s="298">
        <v>0.2</v>
      </c>
      <c r="B46" s="298">
        <v>0.45</v>
      </c>
      <c r="C46" s="298">
        <v>0.70000000000000018</v>
      </c>
      <c r="D46" s="298">
        <v>0.9500000000000004</v>
      </c>
      <c r="E46" s="298">
        <v>1.2100000000000002</v>
      </c>
      <c r="F46" s="298">
        <v>1.4600000000000004</v>
      </c>
      <c r="G46" s="298">
        <v>1.7100000000000006</v>
      </c>
      <c r="H46" s="298">
        <v>1.9600000000000009</v>
      </c>
      <c r="I46" s="298">
        <v>2.2099999999999964</v>
      </c>
      <c r="J46" s="298">
        <v>2.4599999999999911</v>
      </c>
      <c r="K46" s="23" t="str">
        <f t="shared" si="4"/>
        <v/>
      </c>
      <c r="L46" s="23" t="str">
        <f t="shared" si="4"/>
        <v/>
      </c>
      <c r="M46" s="23" t="str">
        <f t="shared" si="4"/>
        <v/>
      </c>
      <c r="N46" s="23" t="str">
        <f t="shared" si="4"/>
        <v/>
      </c>
      <c r="O46" s="23" t="str">
        <f t="shared" si="4"/>
        <v/>
      </c>
      <c r="P46" s="23" t="str">
        <f t="shared" si="4"/>
        <v/>
      </c>
      <c r="Q46" s="23" t="str">
        <f t="shared" si="4"/>
        <v/>
      </c>
      <c r="R46" s="23" t="str">
        <f t="shared" si="4"/>
        <v/>
      </c>
      <c r="S46" s="23" t="str">
        <f t="shared" si="4"/>
        <v/>
      </c>
      <c r="T46" s="23" t="str">
        <f t="shared" si="4"/>
        <v/>
      </c>
      <c r="U46" s="408" t="s">
        <v>557</v>
      </c>
      <c r="V46" s="408"/>
      <c r="W46" s="306">
        <v>920</v>
      </c>
      <c r="X46" s="307"/>
      <c r="Y46" s="307"/>
      <c r="Z46" s="307"/>
      <c r="AA46" s="307"/>
      <c r="AB46" s="307"/>
      <c r="AC46" s="307"/>
      <c r="AD46" s="307"/>
      <c r="AE46" s="308" t="str">
        <f>IFERROR(IF(AND(X46,Y46,Z46,AA46,AB46,AC46,AD46)="","",SUM(X46,Y46,Z46,AA46,AB46,AC46,AD46)),"")</f>
        <v/>
      </c>
      <c r="AF46" s="307"/>
      <c r="AG46" s="308" t="str">
        <f>IFERROR(IF(AND(AE46,AF46)="","",IF(#REF!="Konsolidovani",SUM(AE46,AF46),"")),"")</f>
        <v/>
      </c>
    </row>
    <row r="47" spans="1:33" s="300" customFormat="1" ht="28.5" customHeight="1" x14ac:dyDescent="0.3">
      <c r="A47" s="298">
        <v>0.21</v>
      </c>
      <c r="B47" s="298">
        <v>0.46</v>
      </c>
      <c r="C47" s="298">
        <v>0.71000000000000019</v>
      </c>
      <c r="D47" s="298">
        <v>0.96000000000000041</v>
      </c>
      <c r="E47" s="298">
        <v>1.2200000000000002</v>
      </c>
      <c r="F47" s="298">
        <v>1.4700000000000004</v>
      </c>
      <c r="G47" s="298">
        <v>1.7200000000000006</v>
      </c>
      <c r="H47" s="298">
        <v>1.9700000000000009</v>
      </c>
      <c r="I47" s="298">
        <v>2.2199999999999962</v>
      </c>
      <c r="J47" s="298">
        <v>2.4699999999999909</v>
      </c>
      <c r="K47" s="23" t="str">
        <f t="shared" si="4"/>
        <v/>
      </c>
      <c r="L47" s="23" t="str">
        <f t="shared" si="4"/>
        <v/>
      </c>
      <c r="M47" s="23" t="str">
        <f t="shared" si="4"/>
        <v/>
      </c>
      <c r="N47" s="23" t="str">
        <f t="shared" si="4"/>
        <v/>
      </c>
      <c r="O47" s="23" t="str">
        <f t="shared" si="4"/>
        <v/>
      </c>
      <c r="P47" s="23" t="str">
        <f t="shared" si="4"/>
        <v/>
      </c>
      <c r="Q47" s="23" t="str">
        <f t="shared" si="4"/>
        <v/>
      </c>
      <c r="R47" s="23" t="str">
        <f t="shared" si="4"/>
        <v/>
      </c>
      <c r="S47" s="23" t="str">
        <f t="shared" si="4"/>
        <v/>
      </c>
      <c r="T47" s="23" t="str">
        <f t="shared" si="4"/>
        <v/>
      </c>
      <c r="U47" s="408" t="s">
        <v>558</v>
      </c>
      <c r="V47" s="408"/>
      <c r="W47" s="306">
        <v>921</v>
      </c>
      <c r="X47" s="307"/>
      <c r="Y47" s="307"/>
      <c r="Z47" s="307"/>
      <c r="AA47" s="307"/>
      <c r="AB47" s="307"/>
      <c r="AC47" s="307"/>
      <c r="AD47" s="307"/>
      <c r="AE47" s="308" t="str">
        <f>IFERROR(IF(AND(X47,Y47,Z47,AA47,AB47,AC47,AD47)="","",SUM(X47,Y47,Z47,AA47,AB47,AC47,AD47)),"")</f>
        <v/>
      </c>
      <c r="AF47" s="307"/>
      <c r="AG47" s="308" t="str">
        <f>IFERROR(IF(AND(AE47,AF47)="","",IF(#REF!="Konsolidovani",SUM(AE47,AF47),"")),"")</f>
        <v/>
      </c>
    </row>
    <row r="48" spans="1:33" s="300" customFormat="1" ht="28.5" customHeight="1" x14ac:dyDescent="0.3">
      <c r="A48" s="298">
        <v>0.22</v>
      </c>
      <c r="B48" s="298">
        <v>0.47</v>
      </c>
      <c r="C48" s="298">
        <v>0.7200000000000002</v>
      </c>
      <c r="D48" s="298">
        <v>0.97000000000000042</v>
      </c>
      <c r="E48" s="298">
        <v>1.2300000000000002</v>
      </c>
      <c r="F48" s="298">
        <v>1.4800000000000004</v>
      </c>
      <c r="G48" s="298">
        <v>1.7300000000000006</v>
      </c>
      <c r="H48" s="298">
        <v>1.9800000000000009</v>
      </c>
      <c r="I48" s="298">
        <v>2.229999999999996</v>
      </c>
      <c r="J48" s="298">
        <v>2.4799999999999907</v>
      </c>
      <c r="K48" s="23" t="str">
        <f t="shared" si="4"/>
        <v/>
      </c>
      <c r="L48" s="23" t="str">
        <f t="shared" si="4"/>
        <v/>
      </c>
      <c r="M48" s="23" t="str">
        <f t="shared" si="4"/>
        <v/>
      </c>
      <c r="N48" s="23" t="str">
        <f t="shared" si="4"/>
        <v/>
      </c>
      <c r="O48" s="23" t="str">
        <f t="shared" si="4"/>
        <v/>
      </c>
      <c r="P48" s="23" t="str">
        <f t="shared" si="4"/>
        <v/>
      </c>
      <c r="Q48" s="23" t="str">
        <f t="shared" si="4"/>
        <v/>
      </c>
      <c r="R48" s="23" t="str">
        <f t="shared" si="4"/>
        <v/>
      </c>
      <c r="S48" s="23" t="str">
        <f t="shared" si="4"/>
        <v/>
      </c>
      <c r="T48" s="23" t="str">
        <f t="shared" si="4"/>
        <v/>
      </c>
      <c r="U48" s="408" t="s">
        <v>559</v>
      </c>
      <c r="V48" s="408"/>
      <c r="W48" s="306">
        <v>922</v>
      </c>
      <c r="X48" s="307"/>
      <c r="Y48" s="307"/>
      <c r="Z48" s="307"/>
      <c r="AA48" s="307"/>
      <c r="AB48" s="307"/>
      <c r="AC48" s="307"/>
      <c r="AD48" s="307"/>
      <c r="AE48" s="308" t="str">
        <f>IFERROR(IF(AND(X48,Y48,Z48,AA48,AB48,AC48,AD48)="","",SUM(X48,Y48,Z48,AA48,AB48,AC48,AD48)),"")</f>
        <v/>
      </c>
      <c r="AF48" s="307"/>
      <c r="AG48" s="308" t="str">
        <f>IFERROR(IF(AND(AE48,AF48)="","",IF(#REF!="Konsolidovani",SUM(AE48,AF48),"")),"")</f>
        <v/>
      </c>
    </row>
    <row r="49" spans="1:33" s="300" customFormat="1" ht="28.5" customHeight="1" x14ac:dyDescent="0.3">
      <c r="A49" s="298">
        <v>0.23</v>
      </c>
      <c r="B49" s="298">
        <v>0.48</v>
      </c>
      <c r="C49" s="298">
        <v>0.7300000000000002</v>
      </c>
      <c r="D49" s="298">
        <v>0.98000000000000043</v>
      </c>
      <c r="E49" s="298">
        <v>1.2400000000000002</v>
      </c>
      <c r="F49" s="298">
        <v>1.4900000000000004</v>
      </c>
      <c r="G49" s="298">
        <v>1.7400000000000007</v>
      </c>
      <c r="H49" s="298">
        <v>1.9900000000000009</v>
      </c>
      <c r="I49" s="298">
        <v>2.2399999999999958</v>
      </c>
      <c r="J49" s="298">
        <v>2.4899999999999904</v>
      </c>
      <c r="K49" s="23" t="str">
        <f t="shared" si="4"/>
        <v/>
      </c>
      <c r="L49" s="23" t="str">
        <f t="shared" si="4"/>
        <v/>
      </c>
      <c r="M49" s="23">
        <f t="shared" si="4"/>
        <v>3774628.5162500013</v>
      </c>
      <c r="N49" s="23" t="str">
        <f t="shared" si="4"/>
        <v/>
      </c>
      <c r="O49" s="23" t="str">
        <f t="shared" si="4"/>
        <v/>
      </c>
      <c r="P49" s="23" t="str">
        <f t="shared" si="4"/>
        <v/>
      </c>
      <c r="Q49" s="23">
        <f t="shared" si="4"/>
        <v>7997385.5200000033</v>
      </c>
      <c r="R49" s="23">
        <f t="shared" si="4"/>
        <v>2.9900000000000011</v>
      </c>
      <c r="S49" s="23" t="str">
        <f t="shared" si="4"/>
        <v/>
      </c>
      <c r="T49" s="23" t="str">
        <f t="shared" si="4"/>
        <v/>
      </c>
      <c r="U49" s="305" t="s">
        <v>560</v>
      </c>
      <c r="V49" s="305"/>
      <c r="W49" s="306">
        <v>923</v>
      </c>
      <c r="X49" s="307"/>
      <c r="Y49" s="307"/>
      <c r="Z49" s="307">
        <v>41365773</v>
      </c>
      <c r="AA49" s="307"/>
      <c r="AB49" s="307"/>
      <c r="AC49" s="307"/>
      <c r="AD49" s="307">
        <v>-41365773</v>
      </c>
      <c r="AE49" s="308">
        <f>IFERROR(IF(AND(X49,Y49,Z49,AA49,AB49,AC49,AD49)="","",SUM(X49,Y49,Z49,AA49,AB49,AC49,AD49)),"")</f>
        <v>0</v>
      </c>
      <c r="AF49" s="307"/>
      <c r="AG49" s="308" t="str">
        <f>IFERROR(IF(AND(AE49,AF49)="","",IF(#REF!="Konsolidovani",SUM(AE49,AF49),"")),"")</f>
        <v/>
      </c>
    </row>
    <row r="50" spans="1:33" s="300" customFormat="1" ht="28.5" customHeight="1" x14ac:dyDescent="0.3">
      <c r="A50" s="298">
        <v>0.24</v>
      </c>
      <c r="B50" s="298">
        <v>0.49</v>
      </c>
      <c r="C50" s="298">
        <v>0.74000000000000021</v>
      </c>
      <c r="D50" s="298">
        <v>0.99000000000000044</v>
      </c>
      <c r="E50" s="298">
        <v>1.2500000000000002</v>
      </c>
      <c r="F50" s="298">
        <v>1.5000000000000004</v>
      </c>
      <c r="G50" s="298">
        <v>1.7500000000000007</v>
      </c>
      <c r="H50" s="298">
        <v>2.0000000000000009</v>
      </c>
      <c r="I50" s="298">
        <v>2.2499999999999956</v>
      </c>
      <c r="J50" s="298">
        <v>2.4999999999999902</v>
      </c>
      <c r="K50" s="23" t="str">
        <f t="shared" si="4"/>
        <v/>
      </c>
      <c r="L50" s="23" t="str">
        <f t="shared" si="4"/>
        <v/>
      </c>
      <c r="M50" s="23" t="str">
        <f t="shared" si="4"/>
        <v/>
      </c>
      <c r="N50" s="23">
        <f t="shared" si="4"/>
        <v>176587.01714285722</v>
      </c>
      <c r="O50" s="23">
        <f t="shared" si="4"/>
        <v>242238.32142857145</v>
      </c>
      <c r="P50" s="23" t="str">
        <f t="shared" si="4"/>
        <v/>
      </c>
      <c r="Q50" s="23" t="str">
        <f t="shared" si="4"/>
        <v/>
      </c>
      <c r="R50" s="23">
        <f t="shared" si="4"/>
        <v>744318.14285714307</v>
      </c>
      <c r="S50" s="23" t="str">
        <f t="shared" si="4"/>
        <v/>
      </c>
      <c r="T50" s="23" t="str">
        <f t="shared" si="4"/>
        <v/>
      </c>
      <c r="U50" s="305" t="s">
        <v>561</v>
      </c>
      <c r="V50" s="305"/>
      <c r="W50" s="306">
        <v>924</v>
      </c>
      <c r="X50" s="307"/>
      <c r="Y50" s="307"/>
      <c r="Z50" s="307"/>
      <c r="AA50" s="307">
        <v>1248581</v>
      </c>
      <c r="AB50" s="307">
        <v>1356522</v>
      </c>
      <c r="AC50" s="307"/>
      <c r="AD50" s="307"/>
      <c r="AE50" s="308">
        <f>IFERROR(IF(AND(X50,Y50,Z50,AA50,AB50,AC50,AD50)="","",SUM(X50,Y50,Z50,AA50,AB50,AC50,AD50)),"")</f>
        <v>2605103</v>
      </c>
      <c r="AF50" s="307"/>
      <c r="AG50" s="308" t="str">
        <f>IFERROR(IF(AND(AE50,AF50)="","",IF(#REF!="Konsolidovani",SUM(AE50,AF50),"")),"")</f>
        <v/>
      </c>
    </row>
    <row r="51" spans="1:33" s="300" customFormat="1" ht="28.5" customHeight="1" x14ac:dyDescent="0.3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314"/>
      <c r="V51" s="315"/>
      <c r="W51" s="316"/>
      <c r="X51" s="317"/>
      <c r="Y51" s="317"/>
      <c r="Z51" s="317"/>
      <c r="AA51" s="317"/>
      <c r="AB51" s="317"/>
      <c r="AC51" s="317"/>
      <c r="AD51" s="317"/>
      <c r="AE51" s="317"/>
      <c r="AF51" s="317"/>
      <c r="AG51" s="318"/>
    </row>
    <row r="52" spans="1:33" s="304" customFormat="1" ht="28.5" customHeight="1" x14ac:dyDescent="0.3">
      <c r="A52" s="298">
        <v>0.25</v>
      </c>
      <c r="B52" s="298">
        <v>0.5</v>
      </c>
      <c r="C52" s="298">
        <v>0.75000000000000022</v>
      </c>
      <c r="D52" s="298">
        <v>1.01</v>
      </c>
      <c r="E52" s="298">
        <v>1.2600000000000002</v>
      </c>
      <c r="F52" s="298">
        <v>1.5100000000000005</v>
      </c>
      <c r="G52" s="298">
        <v>1.7600000000000007</v>
      </c>
      <c r="H52" s="298">
        <v>2.0100000000000007</v>
      </c>
      <c r="I52" s="298">
        <v>2.2599999999999953</v>
      </c>
      <c r="J52" s="298">
        <v>2.50999999999999</v>
      </c>
      <c r="K52" s="321">
        <f t="shared" si="4"/>
        <v>3310973.472222222</v>
      </c>
      <c r="L52" s="321">
        <f t="shared" si="4"/>
        <v>3022156.6875</v>
      </c>
      <c r="M52" s="321">
        <f t="shared" si="4"/>
        <v>81694168.166666687</v>
      </c>
      <c r="N52" s="321">
        <f t="shared" si="4"/>
        <v>1489280.0874999999</v>
      </c>
      <c r="O52" s="321">
        <f t="shared" si="4"/>
        <v>1624391.4600000002</v>
      </c>
      <c r="P52" s="321">
        <f t="shared" si="4"/>
        <v>195383.56714285721</v>
      </c>
      <c r="Q52" s="321">
        <f t="shared" si="4"/>
        <v>36221671.613333344</v>
      </c>
      <c r="R52" s="321">
        <f t="shared" si="4"/>
        <v>267810727.6750001</v>
      </c>
      <c r="S52" s="321" t="str">
        <f t="shared" si="4"/>
        <v/>
      </c>
      <c r="T52" s="321" t="str">
        <f t="shared" si="4"/>
        <v/>
      </c>
      <c r="U52" s="409" t="s">
        <v>603</v>
      </c>
      <c r="V52" s="409"/>
      <c r="W52" s="290">
        <v>925</v>
      </c>
      <c r="X52" s="303">
        <f>IFERROR(IF(AND(X40,X44,X46,X47,X48,X49,X50)="","",SUM(X40,X44,X46)-SUM(X47)-SUM(X48)+SUM(X49,X50)),"")</f>
        <v>119195000</v>
      </c>
      <c r="Y52" s="303">
        <f>IFERROR(IF(AND(Y40,Y44,Y46,Y47,Y48,Y49,Y50)="","",SUM(Y40,Y44,Y46)-SUM(Y47)-SUM(Y48)+SUM(Y49,Y50)),"")</f>
        <v>48354483</v>
      </c>
      <c r="Z52" s="303">
        <f t="shared" ref="Z52:AD52" si="7">IFERROR(IF(AND(Z40,Z44,Z46,Z47,Z48,Z49,Z50)="","",SUM(Z40,Z44,Z46)-SUM(Z47)-SUM(Z48)+SUM(Z49,Z50)),"")</f>
        <v>980329997</v>
      </c>
      <c r="AA52" s="303">
        <f t="shared" si="7"/>
        <v>11796262</v>
      </c>
      <c r="AB52" s="303">
        <f t="shared" si="7"/>
        <v>-11602780</v>
      </c>
      <c r="AC52" s="303">
        <f t="shared" si="7"/>
        <v>-905740</v>
      </c>
      <c r="AD52" s="303">
        <f t="shared" si="7"/>
        <v>185224443</v>
      </c>
      <c r="AE52" s="303">
        <f>IFERROR(IF(AND(X52,Y52,Z52,AA52,AB52,AC52,AD52)="","",SUM(X52,Y52,Z52,AA52,AB52,AC52,AD52)),"")</f>
        <v>1332391665</v>
      </c>
      <c r="AF52" s="303" t="str">
        <f>IFERROR(IF(AND(AF40,AF44,AF46,AF47,AF48,AF49,AF50)="","",SUM(AF40,AF44,AF46)-SUM(AF47)-SUM(AF48)+SUM(AF49,AF50)),"")</f>
        <v/>
      </c>
      <c r="AG52" s="303" t="str">
        <f>IFERROR(IF(AND(AE52,AF52)="","",IF(#REF!="Konsolidovani",SUM(AE52,AF52),"")),"")</f>
        <v/>
      </c>
    </row>
    <row r="53" spans="1:33" ht="19.5" customHeight="1" x14ac:dyDescent="0.35">
      <c r="K53" s="322">
        <f>IF(ISERROR(ABS(LOG(ABS(SUM(K21:K52)),EXP(3)))),"",ABS(LOG(ABS(SUM(K21:K52)),EXP(3))))</f>
        <v>5.29047158712683</v>
      </c>
      <c r="L53" s="322">
        <f t="shared" ref="L53:T53" si="8">IF(ISERROR(ABS(LOG(ABS(SUM(L21:L52)),EXP(3)))),"",ABS(LOG(ABS(SUM(L21:L52)),EXP(3))))</f>
        <v>5.4081313800937592</v>
      </c>
      <c r="M53" s="322">
        <f t="shared" si="8"/>
        <v>6.528488282483063</v>
      </c>
      <c r="N53" s="322">
        <f t="shared" si="8"/>
        <v>5.2179494896821712</v>
      </c>
      <c r="O53" s="322">
        <f t="shared" si="8"/>
        <v>5.4488961144490426</v>
      </c>
      <c r="P53" s="322">
        <f t="shared" si="8"/>
        <v>4.5636918801838595</v>
      </c>
      <c r="Q53" s="322">
        <f t="shared" si="8"/>
        <v>6.5200409568233235</v>
      </c>
      <c r="R53" s="322">
        <f t="shared" si="8"/>
        <v>6.9896014234298525</v>
      </c>
      <c r="S53" s="322" t="str">
        <f t="shared" si="8"/>
        <v/>
      </c>
      <c r="T53" s="322" t="str">
        <f t="shared" si="8"/>
        <v/>
      </c>
      <c r="U53" s="323"/>
      <c r="V53" s="323"/>
      <c r="W53" s="324"/>
      <c r="X53" s="325"/>
      <c r="Y53" s="325"/>
      <c r="Z53" s="325"/>
      <c r="AA53" s="325"/>
      <c r="AB53" s="325"/>
      <c r="AC53" s="325"/>
      <c r="AD53" s="325"/>
      <c r="AE53" s="326"/>
      <c r="AF53" s="325"/>
      <c r="AG53" s="325"/>
    </row>
    <row r="54" spans="1:33" ht="12.75" customHeight="1" x14ac:dyDescent="0.35"/>
    <row r="55" spans="1:33" x14ac:dyDescent="0.35">
      <c r="U55" s="327" t="s">
        <v>178</v>
      </c>
      <c r="AF55" s="328" t="s">
        <v>180</v>
      </c>
      <c r="AG55" s="329" t="s">
        <v>179</v>
      </c>
    </row>
    <row r="56" spans="1:33" x14ac:dyDescent="0.35">
      <c r="U56" s="406" t="str">
        <f>OP!C55</f>
        <v>Mostar, 31.7.2026.</v>
      </c>
      <c r="V56" s="406"/>
      <c r="AG56" s="330" t="str">
        <f>OP!AJ55</f>
        <v>Zvonimir Čolak</v>
      </c>
    </row>
  </sheetData>
  <sheetProtection algorithmName="SHA-512" hashValue="8T12IbNoAV1CINfxrUJUuBoRJEmbmFoj13id9CgfrCaHARqxAhakbMx+B3ygqR/NxmVxk3aGrTRsqKArRtFcFg==" saltValue="ChuF+8XLSjo7atHT/dIVrA==" spinCount="100000" sheet="1" objects="1" scenarios="1"/>
  <protectedRanges>
    <protectedRange sqref="U40:V40" name="Range5"/>
    <protectedRange sqref="U24:V24" name="Range3"/>
    <protectedRange sqref="U12:AG12" name="Range1"/>
    <protectedRange sqref="U21:V21" name="Range2"/>
    <protectedRange sqref="U36:V36" name="Range4"/>
    <protectedRange sqref="U52:V52" name="Range6"/>
  </protectedRanges>
  <mergeCells count="45">
    <mergeCell ref="V9:Y9"/>
    <mergeCell ref="V1:X1"/>
    <mergeCell ref="V3:Y3"/>
    <mergeCell ref="V5:Y5"/>
    <mergeCell ref="V7:Y7"/>
    <mergeCell ref="AC7:AG7"/>
    <mergeCell ref="U20:V20"/>
    <mergeCell ref="U11:AG11"/>
    <mergeCell ref="U12:AG12"/>
    <mergeCell ref="U14:V19"/>
    <mergeCell ref="W14:W19"/>
    <mergeCell ref="X14:AC14"/>
    <mergeCell ref="AD14:AD19"/>
    <mergeCell ref="AE14:AE19"/>
    <mergeCell ref="AF14:AF19"/>
    <mergeCell ref="AG14:AG19"/>
    <mergeCell ref="Y15:Y19"/>
    <mergeCell ref="Z15:Z19"/>
    <mergeCell ref="AA15:AA19"/>
    <mergeCell ref="AB15:AB19"/>
    <mergeCell ref="AC15:AC19"/>
    <mergeCell ref="U34:V34"/>
    <mergeCell ref="U21:V21"/>
    <mergeCell ref="U22:V22"/>
    <mergeCell ref="U23:V23"/>
    <mergeCell ref="U24:V24"/>
    <mergeCell ref="U26:V26"/>
    <mergeCell ref="U27:V27"/>
    <mergeCell ref="U28:V28"/>
    <mergeCell ref="U30:V30"/>
    <mergeCell ref="U31:V31"/>
    <mergeCell ref="U32:V32"/>
    <mergeCell ref="U33:V33"/>
    <mergeCell ref="U56:V56"/>
    <mergeCell ref="U36:V36"/>
    <mergeCell ref="U38:V38"/>
    <mergeCell ref="U39:V39"/>
    <mergeCell ref="U40:V40"/>
    <mergeCell ref="U42:V42"/>
    <mergeCell ref="U43:V43"/>
    <mergeCell ref="U44:V44"/>
    <mergeCell ref="U46:V46"/>
    <mergeCell ref="U47:V47"/>
    <mergeCell ref="U48:V48"/>
    <mergeCell ref="U52:V52"/>
  </mergeCells>
  <conditionalFormatting sqref="U8:U10">
    <cfRule type="containsText" dxfId="16" priority="4" operator="containsText" text="Obrazac prazan">
      <formula>NOT(ISERROR(SEARCH("Obrazac prazan",U8)))</formula>
    </cfRule>
  </conditionalFormatting>
  <conditionalFormatting sqref="U55">
    <cfRule type="expression" dxfId="15" priority="2">
      <formula>OR(LEFT(#REF!,5)="Reviz",LEFT(#REF!,6)="Izjava")</formula>
    </cfRule>
  </conditionalFormatting>
  <conditionalFormatting sqref="U2:AG2 U3:V3 Z3:AG3 U4:AG4 U5:V5 Z5:AG5 U6:AG6 U7:V7 Z7:AG7 U8:Y8 AA8:AB10 AG8:AG10 U9:V9 U10:Y10 U11:AG53">
    <cfRule type="expression" dxfId="14" priority="3">
      <formula>OR(LEFT(#REF!,5)="Reviz",LEFT(#REF!,6)="Izjava")</formula>
    </cfRule>
  </conditionalFormatting>
  <conditionalFormatting sqref="AF55:AG55">
    <cfRule type="expression" dxfId="13" priority="1">
      <formula>OR(LEFT(#REF!,5)="Reviz",LEFT(#REF!,6)="Izjava")</formula>
    </cfRule>
  </conditionalFormatting>
  <dataValidations count="1">
    <dataValidation type="whole" allowBlank="1" showInputMessage="1" showErrorMessage="1" sqref="X26:AF28 X30:AF34 X46:AF50 X38:AF40 X42:AF44 X21:AF24" xr:uid="{F152B41E-2DDB-4F38-BF4E-6F673769768F}">
      <formula1>-9.99999E+307</formula1>
      <formula2>9.99999E+307</formula2>
    </dataValidation>
  </dataValidations>
  <pageMargins left="0.27559055118110237" right="0.27559055118110237" top="0.11811023622047245" bottom="0.11811023622047245" header="0" footer="0"/>
  <pageSetup paperSize="9" scale="36" firstPageNumber="0" fitToWidth="0" fitToHeight="0" orientation="landscape" r:id="rId1"/>
  <headerFooter>
    <oddHeader xml:space="preserve">&amp;C                                                                                                                                    </oddHeader>
    <oddFooter xml:space="preserve">&amp;C                                                                                                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F3C5-A686-42A7-98C9-D27409630CA6}">
  <sheetPr>
    <tabColor rgb="FF7030A0"/>
  </sheetPr>
  <dimension ref="A1:AIJ60"/>
  <sheetViews>
    <sheetView showGridLines="0" view="pageLayout" topLeftCell="B1" zoomScale="80" zoomScaleNormal="100" zoomScalePageLayoutView="80" workbookViewId="0">
      <selection activeCell="S30" sqref="S30:AQ30"/>
    </sheetView>
  </sheetViews>
  <sheetFormatPr defaultColWidth="2.5546875" defaultRowHeight="15" x14ac:dyDescent="0.25"/>
  <cols>
    <col min="1" max="1" width="5.109375" style="245" hidden="1" customWidth="1"/>
    <col min="2" max="2" width="1.6640625" style="245" customWidth="1"/>
    <col min="3" max="3" width="12.6640625" style="246" bestFit="1" customWidth="1"/>
    <col min="4" max="4" width="3" style="246" customWidth="1"/>
    <col min="5" max="5" width="2.5546875" style="246" customWidth="1"/>
    <col min="6" max="6" width="9.109375" style="246" bestFit="1" customWidth="1"/>
    <col min="7" max="17" width="2.5546875" style="246" customWidth="1"/>
    <col min="18" max="18" width="12.88671875" style="246" customWidth="1"/>
    <col min="19" max="21" width="2.5546875" style="246" customWidth="1"/>
    <col min="22" max="22" width="3" style="246" customWidth="1"/>
    <col min="23" max="31" width="2.5546875" style="246" customWidth="1"/>
    <col min="32" max="32" width="2.6640625" style="246" customWidth="1"/>
    <col min="33" max="33" width="3.88671875" style="246" customWidth="1"/>
    <col min="34" max="34" width="4.44140625" style="246" customWidth="1"/>
    <col min="35" max="35" width="1" style="246" customWidth="1"/>
    <col min="36" max="36" width="3.88671875" style="246" customWidth="1"/>
    <col min="37" max="38" width="2.5546875" style="246" customWidth="1"/>
    <col min="39" max="41" width="2.5546875" style="246"/>
    <col min="42" max="42" width="1.88671875" style="246" customWidth="1"/>
    <col min="43" max="43" width="1.5546875" style="246" customWidth="1"/>
    <col min="44" max="44" width="4.5546875" style="246" customWidth="1"/>
    <col min="45" max="16384" width="2.5546875" style="246"/>
  </cols>
  <sheetData>
    <row r="1" spans="1:920" s="232" customFormat="1" ht="15" customHeight="1" x14ac:dyDescent="0.35">
      <c r="C1" s="426" t="str">
        <f>BS!I1</f>
        <v>UniCredit Bank d.d. Mostar</v>
      </c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331"/>
      <c r="T1" s="331"/>
      <c r="U1" s="331"/>
      <c r="V1" s="331"/>
      <c r="W1" s="331"/>
      <c r="AA1" s="233"/>
      <c r="AF1" s="234"/>
      <c r="AG1" s="234"/>
      <c r="AH1" s="235"/>
      <c r="AI1" s="234"/>
      <c r="AJ1" s="236"/>
      <c r="AK1" s="377" t="s">
        <v>484</v>
      </c>
      <c r="AL1" s="378"/>
      <c r="AM1" s="378"/>
      <c r="AN1" s="378"/>
      <c r="AO1" s="378"/>
      <c r="AP1" s="378"/>
      <c r="AQ1" s="378"/>
    </row>
    <row r="2" spans="1:920" s="232" customFormat="1" ht="14.25" customHeight="1" x14ac:dyDescent="0.35">
      <c r="C2" s="9" t="s">
        <v>0</v>
      </c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235"/>
      <c r="AI2" s="234"/>
      <c r="AJ2" s="236"/>
      <c r="AK2" s="427" t="s">
        <v>566</v>
      </c>
      <c r="AL2" s="427"/>
      <c r="AM2" s="427"/>
      <c r="AN2" s="427"/>
      <c r="AO2" s="427"/>
      <c r="AP2" s="427"/>
      <c r="AQ2" s="427"/>
    </row>
    <row r="3" spans="1:920" s="232" customFormat="1" ht="15" customHeight="1" x14ac:dyDescent="0.35">
      <c r="B3" s="9"/>
      <c r="C3" s="426" t="str">
        <f>BS!I3</f>
        <v>88000 Mostar, Kardinala Stepinca bb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9"/>
      <c r="T3" s="9"/>
      <c r="U3" s="9"/>
      <c r="V3" s="9"/>
      <c r="W3" s="9"/>
      <c r="AA3" s="233"/>
      <c r="AF3" s="234"/>
      <c r="AG3" s="234"/>
      <c r="AH3" s="235"/>
      <c r="AI3" s="234"/>
      <c r="AJ3" s="236"/>
      <c r="AK3" s="237"/>
      <c r="AL3" s="238"/>
      <c r="AM3" s="238"/>
      <c r="AN3" s="238"/>
      <c r="AO3" s="238"/>
      <c r="AP3" s="238"/>
      <c r="AQ3" s="238"/>
    </row>
    <row r="4" spans="1:920" s="234" customFormat="1" ht="15" customHeight="1" x14ac:dyDescent="0.35">
      <c r="C4" s="255" t="s">
        <v>2</v>
      </c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3"/>
      <c r="AD4" s="333"/>
      <c r="AE4" s="333"/>
      <c r="AF4" s="333"/>
      <c r="AG4" s="333"/>
      <c r="AH4" s="333"/>
      <c r="AI4" s="232"/>
      <c r="AJ4" s="236"/>
      <c r="AK4" s="379"/>
      <c r="AL4" s="379"/>
      <c r="AM4" s="379"/>
      <c r="AN4" s="379"/>
      <c r="AO4" s="379"/>
      <c r="AP4" s="379"/>
      <c r="AQ4" s="379"/>
    </row>
    <row r="5" spans="1:920" s="234" customFormat="1" ht="15" customHeight="1" x14ac:dyDescent="0.35">
      <c r="C5" s="375" t="str">
        <f>BS!I5</f>
        <v>64.19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244"/>
      <c r="AD5" s="244"/>
      <c r="AE5" s="244"/>
      <c r="AF5" s="244"/>
      <c r="AG5" s="244"/>
      <c r="AH5" s="244"/>
      <c r="AI5" s="232"/>
      <c r="AJ5" s="236"/>
      <c r="AK5" s="244"/>
      <c r="AL5" s="244"/>
      <c r="AM5" s="244"/>
      <c r="AN5" s="244"/>
      <c r="AO5" s="244"/>
      <c r="AP5" s="244"/>
      <c r="AQ5" s="244"/>
    </row>
    <row r="6" spans="1:920" s="234" customFormat="1" ht="15" customHeight="1" x14ac:dyDescent="0.35">
      <c r="C6" s="255" t="s">
        <v>481</v>
      </c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244"/>
      <c r="AD6" s="244"/>
      <c r="AE6" s="244"/>
      <c r="AF6" s="244"/>
      <c r="AG6" s="244"/>
      <c r="AH6" s="244"/>
      <c r="AI6" s="232"/>
      <c r="AJ6" s="236"/>
      <c r="AK6" s="244"/>
      <c r="AL6" s="244"/>
      <c r="AM6" s="244"/>
      <c r="AN6" s="244"/>
      <c r="AO6" s="244"/>
      <c r="AP6" s="244"/>
      <c r="AQ6" s="244"/>
    </row>
    <row r="7" spans="1:920" s="234" customFormat="1" ht="15" customHeight="1" x14ac:dyDescent="0.35">
      <c r="C7" s="426" t="str">
        <f>BS!I7</f>
        <v>4227162980008</v>
      </c>
      <c r="D7" s="426"/>
      <c r="E7" s="426"/>
      <c r="F7" s="426"/>
      <c r="G7" s="426"/>
      <c r="H7" s="426"/>
      <c r="I7" s="426"/>
      <c r="J7" s="426"/>
      <c r="K7" s="426"/>
      <c r="L7" s="426"/>
      <c r="M7" s="426"/>
      <c r="N7" s="426"/>
      <c r="O7" s="426"/>
      <c r="P7" s="426"/>
      <c r="Q7" s="426"/>
      <c r="R7" s="426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244"/>
      <c r="AD7" s="244"/>
      <c r="AE7" s="244"/>
      <c r="AF7" s="244"/>
      <c r="AG7" s="244"/>
      <c r="AH7" s="244"/>
      <c r="AI7" s="232"/>
      <c r="AJ7" s="236"/>
      <c r="AK7" s="244"/>
      <c r="AL7" s="244"/>
      <c r="AM7" s="244"/>
      <c r="AN7" s="244"/>
      <c r="AO7" s="244"/>
      <c r="AP7" s="244"/>
      <c r="AQ7" s="244"/>
    </row>
    <row r="8" spans="1:920" x14ac:dyDescent="0.25">
      <c r="C8" s="255" t="s">
        <v>1</v>
      </c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</row>
    <row r="9" spans="1:920" x14ac:dyDescent="0.25">
      <c r="C9" s="426" t="str">
        <f>BS!I9</f>
        <v>4227162980008</v>
      </c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</row>
    <row r="10" spans="1:920" ht="21" customHeight="1" x14ac:dyDescent="0.25">
      <c r="C10" s="255" t="s">
        <v>482</v>
      </c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</row>
    <row r="11" spans="1:920" s="25" customFormat="1" ht="21" customHeight="1" x14ac:dyDescent="0.3">
      <c r="A11" s="23"/>
      <c r="B11" s="23"/>
      <c r="C11" s="428" t="s">
        <v>565</v>
      </c>
      <c r="D11" s="429"/>
      <c r="E11" s="429"/>
      <c r="F11" s="429"/>
      <c r="G11" s="429"/>
      <c r="H11" s="429"/>
      <c r="I11" s="429"/>
      <c r="J11" s="429"/>
      <c r="K11" s="429"/>
      <c r="L11" s="429"/>
      <c r="M11" s="429"/>
      <c r="N11" s="429"/>
      <c r="O11" s="429"/>
      <c r="P11" s="429"/>
      <c r="Q11" s="429"/>
      <c r="R11" s="429"/>
      <c r="S11" s="429"/>
      <c r="T11" s="429"/>
      <c r="U11" s="429"/>
      <c r="V11" s="429"/>
      <c r="W11" s="429"/>
      <c r="X11" s="429"/>
      <c r="Y11" s="429"/>
      <c r="Z11" s="429"/>
      <c r="AA11" s="429"/>
      <c r="AB11" s="429"/>
      <c r="AC11" s="429"/>
      <c r="AD11" s="429"/>
      <c r="AE11" s="429"/>
      <c r="AF11" s="429"/>
      <c r="AG11" s="429"/>
      <c r="AH11" s="429"/>
      <c r="AI11" s="429"/>
      <c r="AJ11" s="429"/>
      <c r="AK11" s="429"/>
      <c r="AL11" s="429"/>
      <c r="AM11" s="429"/>
      <c r="AN11" s="429"/>
      <c r="AO11" s="429"/>
      <c r="AP11" s="429"/>
      <c r="AQ11" s="429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</row>
    <row r="12" spans="1:920" s="25" customFormat="1" ht="21" customHeight="1" x14ac:dyDescent="0.3">
      <c r="A12" s="23"/>
      <c r="B12" s="23"/>
      <c r="C12" s="429"/>
      <c r="D12" s="429"/>
      <c r="E12" s="429"/>
      <c r="F12" s="429"/>
      <c r="G12" s="429"/>
      <c r="H12" s="429"/>
      <c r="I12" s="429"/>
      <c r="J12" s="429"/>
      <c r="K12" s="429"/>
      <c r="L12" s="429"/>
      <c r="M12" s="429"/>
      <c r="N12" s="429"/>
      <c r="O12" s="429"/>
      <c r="P12" s="429"/>
      <c r="Q12" s="429"/>
      <c r="R12" s="429"/>
      <c r="S12" s="429"/>
      <c r="T12" s="429"/>
      <c r="U12" s="429"/>
      <c r="V12" s="429"/>
      <c r="W12" s="429"/>
      <c r="X12" s="429"/>
      <c r="Y12" s="429"/>
      <c r="Z12" s="429"/>
      <c r="AA12" s="429"/>
      <c r="AB12" s="429"/>
      <c r="AC12" s="429"/>
      <c r="AD12" s="429"/>
      <c r="AE12" s="429"/>
      <c r="AF12" s="429"/>
      <c r="AG12" s="429"/>
      <c r="AH12" s="429"/>
      <c r="AI12" s="429"/>
      <c r="AJ12" s="429"/>
      <c r="AK12" s="429"/>
      <c r="AL12" s="429"/>
      <c r="AM12" s="429"/>
      <c r="AN12" s="429"/>
      <c r="AO12" s="429"/>
      <c r="AP12" s="429"/>
      <c r="AQ12" s="429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</row>
    <row r="13" spans="1:920" x14ac:dyDescent="0.25">
      <c r="C13" s="247"/>
      <c r="AJ13" s="236"/>
    </row>
    <row r="14" spans="1:920" ht="15.75" customHeight="1" x14ac:dyDescent="0.25">
      <c r="C14" s="430" t="s">
        <v>562</v>
      </c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  <c r="O14" s="431"/>
      <c r="P14" s="431"/>
      <c r="Q14" s="431"/>
      <c r="R14" s="432"/>
      <c r="S14" s="430" t="s">
        <v>563</v>
      </c>
      <c r="T14" s="431"/>
      <c r="U14" s="431"/>
      <c r="V14" s="431"/>
      <c r="W14" s="431"/>
      <c r="X14" s="431"/>
      <c r="Y14" s="431"/>
      <c r="Z14" s="431"/>
      <c r="AA14" s="431"/>
      <c r="AB14" s="431"/>
      <c r="AC14" s="431"/>
      <c r="AD14" s="431"/>
      <c r="AE14" s="431"/>
      <c r="AF14" s="431"/>
      <c r="AG14" s="431"/>
      <c r="AH14" s="431"/>
      <c r="AI14" s="431"/>
      <c r="AJ14" s="431"/>
      <c r="AK14" s="431"/>
      <c r="AL14" s="431"/>
      <c r="AM14" s="431"/>
      <c r="AN14" s="431"/>
      <c r="AO14" s="431"/>
      <c r="AP14" s="431"/>
      <c r="AQ14" s="432"/>
    </row>
    <row r="15" spans="1:920" x14ac:dyDescent="0.25">
      <c r="C15" s="433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5"/>
      <c r="S15" s="433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4"/>
      <c r="AI15" s="434"/>
      <c r="AJ15" s="434"/>
      <c r="AK15" s="434"/>
      <c r="AL15" s="434"/>
      <c r="AM15" s="434"/>
      <c r="AN15" s="434"/>
      <c r="AO15" s="434"/>
      <c r="AP15" s="434"/>
      <c r="AQ15" s="435"/>
    </row>
    <row r="16" spans="1:920" s="249" customFormat="1" x14ac:dyDescent="0.25">
      <c r="A16" s="248">
        <v>0.01</v>
      </c>
      <c r="B16" s="248" t="str">
        <f>IF(LEN(Y16)=0,"",1+ABS((Y16*A16)/LEN(Y16))+A16)</f>
        <v/>
      </c>
      <c r="C16" s="425"/>
      <c r="D16" s="425"/>
      <c r="E16" s="425"/>
      <c r="F16" s="425"/>
      <c r="G16" s="425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2"/>
      <c r="AL16" s="422"/>
      <c r="AM16" s="422"/>
      <c r="AN16" s="422"/>
      <c r="AO16" s="422"/>
      <c r="AP16" s="422"/>
      <c r="AQ16" s="422"/>
    </row>
    <row r="17" spans="1:43" s="249" customFormat="1" x14ac:dyDescent="0.25">
      <c r="A17" s="248"/>
      <c r="B17" s="248"/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424"/>
      <c r="P17" s="424"/>
      <c r="Q17" s="424"/>
      <c r="R17" s="424"/>
      <c r="S17" s="422"/>
      <c r="T17" s="422"/>
      <c r="U17" s="422"/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  <c r="AF17" s="422"/>
      <c r="AG17" s="422"/>
      <c r="AH17" s="422"/>
      <c r="AI17" s="422"/>
      <c r="AJ17" s="422"/>
      <c r="AK17" s="422"/>
      <c r="AL17" s="422"/>
      <c r="AM17" s="422"/>
      <c r="AN17" s="422"/>
      <c r="AO17" s="422"/>
      <c r="AP17" s="422"/>
      <c r="AQ17" s="422"/>
    </row>
    <row r="18" spans="1:43" s="249" customFormat="1" x14ac:dyDescent="0.25">
      <c r="A18" s="248"/>
      <c r="B18" s="248"/>
      <c r="C18" s="421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2"/>
      <c r="T18" s="422"/>
      <c r="U18" s="422"/>
      <c r="V18" s="422"/>
      <c r="W18" s="422"/>
      <c r="X18" s="422"/>
      <c r="Y18" s="422"/>
      <c r="Z18" s="422"/>
      <c r="AA18" s="422"/>
      <c r="AB18" s="422"/>
      <c r="AC18" s="422"/>
      <c r="AD18" s="422"/>
      <c r="AE18" s="422"/>
      <c r="AF18" s="422"/>
      <c r="AG18" s="422"/>
      <c r="AH18" s="422"/>
      <c r="AI18" s="422"/>
      <c r="AJ18" s="422"/>
      <c r="AK18" s="422"/>
      <c r="AL18" s="422"/>
      <c r="AM18" s="422"/>
      <c r="AN18" s="422"/>
      <c r="AO18" s="422"/>
      <c r="AP18" s="422"/>
      <c r="AQ18" s="422"/>
    </row>
    <row r="19" spans="1:43" s="249" customFormat="1" x14ac:dyDescent="0.25">
      <c r="A19" s="248"/>
      <c r="B19" s="248"/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2"/>
      <c r="T19" s="422"/>
      <c r="U19" s="422"/>
      <c r="V19" s="422"/>
      <c r="W19" s="422"/>
      <c r="X19" s="422"/>
      <c r="Y19" s="422"/>
      <c r="Z19" s="422"/>
      <c r="AA19" s="422"/>
      <c r="AB19" s="422"/>
      <c r="AC19" s="422"/>
      <c r="AD19" s="422"/>
      <c r="AE19" s="422"/>
      <c r="AF19" s="422"/>
      <c r="AG19" s="422"/>
      <c r="AH19" s="422"/>
      <c r="AI19" s="422"/>
      <c r="AJ19" s="422"/>
      <c r="AK19" s="422"/>
      <c r="AL19" s="422"/>
      <c r="AM19" s="422"/>
      <c r="AN19" s="422"/>
      <c r="AO19" s="422"/>
      <c r="AP19" s="422"/>
      <c r="AQ19" s="422"/>
    </row>
    <row r="20" spans="1:43" s="249" customFormat="1" x14ac:dyDescent="0.25">
      <c r="A20" s="248"/>
      <c r="B20" s="248"/>
      <c r="C20" s="421"/>
      <c r="D20" s="421"/>
      <c r="E20" s="421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2"/>
      <c r="T20" s="422"/>
      <c r="U20" s="422"/>
      <c r="V20" s="422"/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2"/>
      <c r="AJ20" s="422"/>
      <c r="AK20" s="422"/>
      <c r="AL20" s="422"/>
      <c r="AM20" s="422"/>
      <c r="AN20" s="422"/>
      <c r="AO20" s="422"/>
      <c r="AP20" s="422"/>
      <c r="AQ20" s="422"/>
    </row>
    <row r="21" spans="1:43" s="249" customFormat="1" x14ac:dyDescent="0.25">
      <c r="A21" s="248"/>
      <c r="B21" s="248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</row>
    <row r="22" spans="1:43" s="249" customFormat="1" x14ac:dyDescent="0.25">
      <c r="A22" s="248"/>
      <c r="B22" s="248"/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2"/>
      <c r="T22" s="422"/>
      <c r="U22" s="422"/>
      <c r="V22" s="422"/>
      <c r="W22" s="422"/>
      <c r="X22" s="422"/>
      <c r="Y22" s="422"/>
      <c r="Z22" s="422"/>
      <c r="AA22" s="422"/>
      <c r="AB22" s="422"/>
      <c r="AC22" s="422"/>
      <c r="AD22" s="422"/>
      <c r="AE22" s="422"/>
      <c r="AF22" s="422"/>
      <c r="AG22" s="422"/>
      <c r="AH22" s="422"/>
      <c r="AI22" s="422"/>
      <c r="AJ22" s="422"/>
      <c r="AK22" s="422"/>
      <c r="AL22" s="422"/>
      <c r="AM22" s="422"/>
      <c r="AN22" s="422"/>
      <c r="AO22" s="422"/>
      <c r="AP22" s="422"/>
      <c r="AQ22" s="422"/>
    </row>
    <row r="23" spans="1:43" s="249" customFormat="1" x14ac:dyDescent="0.25">
      <c r="A23" s="248"/>
      <c r="B23" s="248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2"/>
      <c r="T23" s="422"/>
      <c r="U23" s="422"/>
      <c r="V23" s="422"/>
      <c r="W23" s="422"/>
      <c r="X23" s="422"/>
      <c r="Y23" s="422"/>
      <c r="Z23" s="422"/>
      <c r="AA23" s="422"/>
      <c r="AB23" s="422"/>
      <c r="AC23" s="422"/>
      <c r="AD23" s="422"/>
      <c r="AE23" s="422"/>
      <c r="AF23" s="422"/>
      <c r="AG23" s="422"/>
      <c r="AH23" s="422"/>
      <c r="AI23" s="422"/>
      <c r="AJ23" s="422"/>
      <c r="AK23" s="422"/>
      <c r="AL23" s="422"/>
      <c r="AM23" s="422"/>
      <c r="AN23" s="422"/>
      <c r="AO23" s="422"/>
      <c r="AP23" s="422"/>
      <c r="AQ23" s="422"/>
    </row>
    <row r="24" spans="1:43" s="249" customFormat="1" x14ac:dyDescent="0.25">
      <c r="A24" s="248"/>
      <c r="B24" s="248"/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P24" s="421"/>
      <c r="Q24" s="421"/>
      <c r="R24" s="421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422"/>
      <c r="AG24" s="422"/>
      <c r="AH24" s="422"/>
      <c r="AI24" s="422"/>
      <c r="AJ24" s="422"/>
      <c r="AK24" s="422"/>
      <c r="AL24" s="422"/>
      <c r="AM24" s="422"/>
      <c r="AN24" s="422"/>
      <c r="AO24" s="422"/>
      <c r="AP24" s="422"/>
      <c r="AQ24" s="422"/>
    </row>
    <row r="25" spans="1:43" s="249" customFormat="1" x14ac:dyDescent="0.25">
      <c r="A25" s="248"/>
      <c r="B25" s="248"/>
      <c r="C25" s="421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1"/>
      <c r="S25" s="422"/>
      <c r="T25" s="422"/>
      <c r="U25" s="422"/>
      <c r="V25" s="422"/>
      <c r="W25" s="422"/>
      <c r="X25" s="422"/>
      <c r="Y25" s="422"/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</row>
    <row r="26" spans="1:43" s="249" customFormat="1" x14ac:dyDescent="0.25">
      <c r="A26" s="248"/>
      <c r="B26" s="248"/>
      <c r="C26" s="421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/>
      <c r="R26" s="421"/>
      <c r="S26" s="422"/>
      <c r="T26" s="422"/>
      <c r="U26" s="422"/>
      <c r="V26" s="422"/>
      <c r="W26" s="422"/>
      <c r="X26" s="422"/>
      <c r="Y26" s="422"/>
      <c r="Z26" s="422"/>
      <c r="AA26" s="422"/>
      <c r="AB26" s="422"/>
      <c r="AC26" s="422"/>
      <c r="AD26" s="422"/>
      <c r="AE26" s="422"/>
      <c r="AF26" s="422"/>
      <c r="AG26" s="422"/>
      <c r="AH26" s="422"/>
      <c r="AI26" s="422"/>
      <c r="AJ26" s="422"/>
      <c r="AK26" s="422"/>
      <c r="AL26" s="422"/>
      <c r="AM26" s="422"/>
      <c r="AN26" s="422"/>
      <c r="AO26" s="422"/>
      <c r="AP26" s="422"/>
      <c r="AQ26" s="422"/>
    </row>
    <row r="27" spans="1:43" s="249" customFormat="1" x14ac:dyDescent="0.25">
      <c r="A27" s="248"/>
      <c r="B27" s="248"/>
      <c r="C27" s="421"/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2"/>
      <c r="T27" s="422"/>
      <c r="U27" s="422"/>
      <c r="V27" s="422"/>
      <c r="W27" s="422"/>
      <c r="X27" s="422"/>
      <c r="Y27" s="422"/>
      <c r="Z27" s="422"/>
      <c r="AA27" s="422"/>
      <c r="AB27" s="422"/>
      <c r="AC27" s="422"/>
      <c r="AD27" s="422"/>
      <c r="AE27" s="422"/>
      <c r="AF27" s="422"/>
      <c r="AG27" s="422"/>
      <c r="AH27" s="422"/>
      <c r="AI27" s="422"/>
      <c r="AJ27" s="422"/>
      <c r="AK27" s="422"/>
      <c r="AL27" s="422"/>
      <c r="AM27" s="422"/>
      <c r="AN27" s="422"/>
      <c r="AO27" s="422"/>
      <c r="AP27" s="422"/>
      <c r="AQ27" s="422"/>
    </row>
    <row r="28" spans="1:43" s="249" customFormat="1" x14ac:dyDescent="0.25">
      <c r="A28" s="248"/>
      <c r="B28" s="248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21"/>
      <c r="R28" s="421"/>
      <c r="S28" s="422"/>
      <c r="T28" s="422"/>
      <c r="U28" s="422"/>
      <c r="V28" s="422"/>
      <c r="W28" s="422"/>
      <c r="X28" s="422"/>
      <c r="Y28" s="422"/>
      <c r="Z28" s="422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2"/>
      <c r="AL28" s="422"/>
      <c r="AM28" s="422"/>
      <c r="AN28" s="422"/>
      <c r="AO28" s="422"/>
      <c r="AP28" s="422"/>
      <c r="AQ28" s="422"/>
    </row>
    <row r="29" spans="1:43" s="249" customFormat="1" x14ac:dyDescent="0.25">
      <c r="A29" s="248"/>
      <c r="B29" s="248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2"/>
      <c r="T29" s="422"/>
      <c r="U29" s="422"/>
      <c r="V29" s="422"/>
      <c r="W29" s="422"/>
      <c r="X29" s="422"/>
      <c r="Y29" s="422"/>
      <c r="Z29" s="422"/>
      <c r="AA29" s="422"/>
      <c r="AB29" s="422"/>
      <c r="AC29" s="422"/>
      <c r="AD29" s="422"/>
      <c r="AE29" s="422"/>
      <c r="AF29" s="422"/>
      <c r="AG29" s="422"/>
      <c r="AH29" s="422"/>
      <c r="AI29" s="422"/>
      <c r="AJ29" s="422"/>
      <c r="AK29" s="422"/>
      <c r="AL29" s="422"/>
      <c r="AM29" s="422"/>
      <c r="AN29" s="422"/>
      <c r="AO29" s="422"/>
      <c r="AP29" s="422"/>
      <c r="AQ29" s="422"/>
    </row>
    <row r="30" spans="1:43" s="249" customFormat="1" x14ac:dyDescent="0.25">
      <c r="A30" s="248"/>
      <c r="B30" s="248"/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</row>
    <row r="31" spans="1:43" s="249" customFormat="1" x14ac:dyDescent="0.25">
      <c r="A31" s="248"/>
      <c r="B31" s="248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2"/>
      <c r="T31" s="422"/>
      <c r="U31" s="422"/>
      <c r="V31" s="422"/>
      <c r="W31" s="422"/>
      <c r="X31" s="422"/>
      <c r="Y31" s="422"/>
      <c r="Z31" s="422"/>
      <c r="AA31" s="422"/>
      <c r="AB31" s="422"/>
      <c r="AC31" s="422"/>
      <c r="AD31" s="422"/>
      <c r="AE31" s="422"/>
      <c r="AF31" s="422"/>
      <c r="AG31" s="422"/>
      <c r="AH31" s="422"/>
      <c r="AI31" s="422"/>
      <c r="AJ31" s="422"/>
      <c r="AK31" s="422"/>
      <c r="AL31" s="422"/>
      <c r="AM31" s="422"/>
      <c r="AN31" s="422"/>
      <c r="AO31" s="422"/>
      <c r="AP31" s="422"/>
      <c r="AQ31" s="422"/>
    </row>
    <row r="32" spans="1:43" s="249" customFormat="1" x14ac:dyDescent="0.25">
      <c r="A32" s="248"/>
      <c r="B32" s="248"/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R32" s="421"/>
      <c r="S32" s="422"/>
      <c r="T32" s="422"/>
      <c r="U32" s="422"/>
      <c r="V32" s="422"/>
      <c r="W32" s="422"/>
      <c r="X32" s="422"/>
      <c r="Y32" s="422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2"/>
      <c r="AL32" s="422"/>
      <c r="AM32" s="422"/>
      <c r="AN32" s="422"/>
      <c r="AO32" s="422"/>
      <c r="AP32" s="422"/>
      <c r="AQ32" s="422"/>
    </row>
    <row r="33" spans="1:43" s="249" customFormat="1" x14ac:dyDescent="0.25">
      <c r="A33" s="248"/>
      <c r="B33" s="248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2"/>
      <c r="T33" s="422"/>
      <c r="U33" s="422"/>
      <c r="V33" s="422"/>
      <c r="W33" s="422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</row>
    <row r="34" spans="1:43" s="249" customFormat="1" x14ac:dyDescent="0.25">
      <c r="A34" s="248"/>
      <c r="B34" s="248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2"/>
      <c r="T34" s="422"/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2"/>
      <c r="AJ34" s="422"/>
      <c r="AK34" s="422"/>
      <c r="AL34" s="422"/>
      <c r="AM34" s="422"/>
      <c r="AN34" s="422"/>
      <c r="AO34" s="422"/>
      <c r="AP34" s="422"/>
      <c r="AQ34" s="422"/>
    </row>
    <row r="35" spans="1:43" s="249" customFormat="1" x14ac:dyDescent="0.25">
      <c r="A35" s="248"/>
      <c r="B35" s="248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2"/>
      <c r="T35" s="422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</row>
    <row r="36" spans="1:43" s="249" customFormat="1" x14ac:dyDescent="0.25">
      <c r="A36" s="248"/>
      <c r="B36" s="248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2"/>
      <c r="T36" s="422"/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2"/>
      <c r="AJ36" s="422"/>
      <c r="AK36" s="422"/>
      <c r="AL36" s="422"/>
      <c r="AM36" s="422"/>
      <c r="AN36" s="422"/>
      <c r="AO36" s="422"/>
      <c r="AP36" s="422"/>
      <c r="AQ36" s="422"/>
    </row>
    <row r="37" spans="1:43" s="249" customFormat="1" x14ac:dyDescent="0.25">
      <c r="A37" s="248"/>
      <c r="B37" s="248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2"/>
      <c r="T37" s="422"/>
      <c r="U37" s="422"/>
      <c r="V37" s="422"/>
      <c r="W37" s="422"/>
      <c r="X37" s="422"/>
      <c r="Y37" s="422"/>
      <c r="Z37" s="422"/>
      <c r="AA37" s="422"/>
      <c r="AB37" s="422"/>
      <c r="AC37" s="422"/>
      <c r="AD37" s="422"/>
      <c r="AE37" s="422"/>
      <c r="AF37" s="422"/>
      <c r="AG37" s="422"/>
      <c r="AH37" s="422"/>
      <c r="AI37" s="422"/>
      <c r="AJ37" s="422"/>
      <c r="AK37" s="422"/>
      <c r="AL37" s="422"/>
      <c r="AM37" s="422"/>
      <c r="AN37" s="422"/>
      <c r="AO37" s="422"/>
      <c r="AP37" s="422"/>
      <c r="AQ37" s="422"/>
    </row>
    <row r="38" spans="1:43" s="249" customFormat="1" x14ac:dyDescent="0.25">
      <c r="A38" s="248"/>
      <c r="B38" s="248"/>
      <c r="C38" s="421"/>
      <c r="D38" s="421"/>
      <c r="E38" s="421"/>
      <c r="F38" s="421"/>
      <c r="G38" s="421"/>
      <c r="H38" s="421"/>
      <c r="I38" s="421"/>
      <c r="J38" s="421"/>
      <c r="K38" s="421"/>
      <c r="L38" s="421"/>
      <c r="M38" s="421"/>
      <c r="N38" s="421"/>
      <c r="O38" s="421"/>
      <c r="P38" s="421"/>
      <c r="Q38" s="421"/>
      <c r="R38" s="421"/>
      <c r="S38" s="422"/>
      <c r="T38" s="422"/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2"/>
      <c r="AJ38" s="422"/>
      <c r="AK38" s="422"/>
      <c r="AL38" s="422"/>
      <c r="AM38" s="422"/>
      <c r="AN38" s="422"/>
      <c r="AO38" s="422"/>
      <c r="AP38" s="422"/>
      <c r="AQ38" s="422"/>
    </row>
    <row r="39" spans="1:43" s="249" customFormat="1" x14ac:dyDescent="0.25">
      <c r="A39" s="248"/>
      <c r="B39" s="248"/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R39" s="421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2"/>
      <c r="AJ39" s="422"/>
      <c r="AK39" s="422"/>
      <c r="AL39" s="422"/>
      <c r="AM39" s="422"/>
      <c r="AN39" s="422"/>
      <c r="AO39" s="422"/>
      <c r="AP39" s="422"/>
      <c r="AQ39" s="422"/>
    </row>
    <row r="40" spans="1:43" s="249" customFormat="1" x14ac:dyDescent="0.25">
      <c r="A40" s="248"/>
      <c r="B40" s="248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R40" s="421"/>
      <c r="S40" s="422"/>
      <c r="T40" s="422"/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2"/>
      <c r="AJ40" s="422"/>
      <c r="AK40" s="422"/>
      <c r="AL40" s="422"/>
      <c r="AM40" s="422"/>
      <c r="AN40" s="422"/>
      <c r="AO40" s="422"/>
      <c r="AP40" s="422"/>
      <c r="AQ40" s="422"/>
    </row>
    <row r="41" spans="1:43" s="249" customFormat="1" x14ac:dyDescent="0.25">
      <c r="A41" s="248"/>
      <c r="B41" s="248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R41" s="421"/>
      <c r="S41" s="422"/>
      <c r="T41" s="422"/>
      <c r="U41" s="422"/>
      <c r="V41" s="422"/>
      <c r="W41" s="422"/>
      <c r="X41" s="422"/>
      <c r="Y41" s="422"/>
      <c r="Z41" s="422"/>
      <c r="AA41" s="422"/>
      <c r="AB41" s="422"/>
      <c r="AC41" s="422"/>
      <c r="AD41" s="422"/>
      <c r="AE41" s="422"/>
      <c r="AF41" s="422"/>
      <c r="AG41" s="422"/>
      <c r="AH41" s="422"/>
      <c r="AI41" s="422"/>
      <c r="AJ41" s="422"/>
      <c r="AK41" s="422"/>
      <c r="AL41" s="422"/>
      <c r="AM41" s="422"/>
      <c r="AN41" s="422"/>
      <c r="AO41" s="422"/>
      <c r="AP41" s="422"/>
      <c r="AQ41" s="422"/>
    </row>
    <row r="42" spans="1:43" s="249" customFormat="1" x14ac:dyDescent="0.25">
      <c r="A42" s="248"/>
      <c r="B42" s="248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R42" s="421"/>
      <c r="S42" s="422"/>
      <c r="T42" s="422"/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2"/>
      <c r="AH42" s="422"/>
      <c r="AI42" s="422"/>
      <c r="AJ42" s="422"/>
      <c r="AK42" s="422"/>
      <c r="AL42" s="422"/>
      <c r="AM42" s="422"/>
      <c r="AN42" s="422"/>
      <c r="AO42" s="422"/>
      <c r="AP42" s="422"/>
      <c r="AQ42" s="422"/>
    </row>
    <row r="43" spans="1:43" s="249" customFormat="1" x14ac:dyDescent="0.25">
      <c r="A43" s="248"/>
      <c r="B43" s="248"/>
      <c r="C43" s="421"/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R43" s="421"/>
      <c r="S43" s="422"/>
      <c r="T43" s="422"/>
      <c r="U43" s="422"/>
      <c r="V43" s="422"/>
      <c r="W43" s="422"/>
      <c r="X43" s="422"/>
      <c r="Y43" s="422"/>
      <c r="Z43" s="422"/>
      <c r="AA43" s="422"/>
      <c r="AB43" s="422"/>
      <c r="AC43" s="422"/>
      <c r="AD43" s="422"/>
      <c r="AE43" s="422"/>
      <c r="AF43" s="422"/>
      <c r="AG43" s="422"/>
      <c r="AH43" s="422"/>
      <c r="AI43" s="422"/>
      <c r="AJ43" s="422"/>
      <c r="AK43" s="422"/>
      <c r="AL43" s="422"/>
      <c r="AM43" s="422"/>
      <c r="AN43" s="422"/>
      <c r="AO43" s="422"/>
      <c r="AP43" s="422"/>
      <c r="AQ43" s="422"/>
    </row>
    <row r="44" spans="1:43" s="249" customFormat="1" x14ac:dyDescent="0.25">
      <c r="A44" s="248"/>
      <c r="B44" s="248"/>
      <c r="C44" s="421"/>
      <c r="D44" s="421"/>
      <c r="E44" s="421"/>
      <c r="F44" s="421"/>
      <c r="G44" s="421"/>
      <c r="H44" s="421"/>
      <c r="I44" s="421"/>
      <c r="J44" s="421"/>
      <c r="K44" s="421"/>
      <c r="L44" s="421"/>
      <c r="M44" s="421"/>
      <c r="N44" s="421"/>
      <c r="O44" s="421"/>
      <c r="P44" s="421"/>
      <c r="Q44" s="421"/>
      <c r="R44" s="421"/>
      <c r="S44" s="422"/>
      <c r="T44" s="422"/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2"/>
      <c r="AJ44" s="422"/>
      <c r="AK44" s="422"/>
      <c r="AL44" s="422"/>
      <c r="AM44" s="422"/>
      <c r="AN44" s="422"/>
      <c r="AO44" s="422"/>
      <c r="AP44" s="422"/>
      <c r="AQ44" s="422"/>
    </row>
    <row r="45" spans="1:43" s="249" customFormat="1" x14ac:dyDescent="0.25">
      <c r="A45" s="248"/>
      <c r="B45" s="248"/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  <c r="R45" s="421"/>
      <c r="S45" s="422"/>
      <c r="T45" s="422"/>
      <c r="U45" s="422"/>
      <c r="V45" s="422"/>
      <c r="W45" s="422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2"/>
      <c r="AJ45" s="422"/>
      <c r="AK45" s="422"/>
      <c r="AL45" s="422"/>
      <c r="AM45" s="422"/>
      <c r="AN45" s="422"/>
      <c r="AO45" s="422"/>
      <c r="AP45" s="422"/>
      <c r="AQ45" s="422"/>
    </row>
    <row r="46" spans="1:43" s="249" customFormat="1" x14ac:dyDescent="0.25">
      <c r="A46" s="248"/>
      <c r="B46" s="248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N46" s="421"/>
      <c r="O46" s="421"/>
      <c r="P46" s="421"/>
      <c r="Q46" s="421"/>
      <c r="R46" s="421"/>
      <c r="S46" s="422"/>
      <c r="T46" s="422"/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2"/>
      <c r="AJ46" s="422"/>
      <c r="AK46" s="422"/>
      <c r="AL46" s="422"/>
      <c r="AM46" s="422"/>
      <c r="AN46" s="422"/>
      <c r="AO46" s="422"/>
      <c r="AP46" s="422"/>
      <c r="AQ46" s="422"/>
    </row>
    <row r="47" spans="1:43" s="249" customFormat="1" x14ac:dyDescent="0.25">
      <c r="A47" s="248"/>
      <c r="B47" s="248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  <c r="R47" s="421"/>
      <c r="S47" s="422"/>
      <c r="T47" s="422"/>
      <c r="U47" s="422"/>
      <c r="V47" s="422"/>
      <c r="W47" s="422"/>
      <c r="X47" s="422"/>
      <c r="Y47" s="422"/>
      <c r="Z47" s="422"/>
      <c r="AA47" s="422"/>
      <c r="AB47" s="422"/>
      <c r="AC47" s="422"/>
      <c r="AD47" s="422"/>
      <c r="AE47" s="422"/>
      <c r="AF47" s="422"/>
      <c r="AG47" s="422"/>
      <c r="AH47" s="422"/>
      <c r="AI47" s="422"/>
      <c r="AJ47" s="422"/>
      <c r="AK47" s="422"/>
      <c r="AL47" s="422"/>
      <c r="AM47" s="422"/>
      <c r="AN47" s="422"/>
      <c r="AO47" s="422"/>
      <c r="AP47" s="422"/>
      <c r="AQ47" s="422"/>
    </row>
    <row r="48" spans="1:43" s="249" customFormat="1" x14ac:dyDescent="0.25">
      <c r="A48" s="248"/>
      <c r="B48" s="248"/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N48" s="421"/>
      <c r="O48" s="421"/>
      <c r="P48" s="421"/>
      <c r="Q48" s="421"/>
      <c r="R48" s="421"/>
      <c r="S48" s="422"/>
      <c r="T48" s="422"/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2"/>
      <c r="AJ48" s="422"/>
      <c r="AK48" s="422"/>
      <c r="AL48" s="422"/>
      <c r="AM48" s="422"/>
      <c r="AN48" s="422"/>
      <c r="AO48" s="422"/>
      <c r="AP48" s="422"/>
      <c r="AQ48" s="422"/>
    </row>
    <row r="49" spans="1:43" ht="21" customHeight="1" x14ac:dyDescent="0.25">
      <c r="B49" s="248" t="str">
        <f>IF(ISERROR(ABS(LOG(ABS(SUM(B16:B48)),EXP(3)))),"",ABS(LOG(ABS(SUM(B16:B48)),EXP(3))))</f>
        <v/>
      </c>
    </row>
    <row r="50" spans="1:43" ht="23.25" customHeight="1" x14ac:dyDescent="0.35">
      <c r="B50" s="250" t="str">
        <f>IF(ISERROR(IF(ISERROR(MID(B49,FIND(".",B49,1)+6,13)),MID(B49,FIND(",",B49,1)+6,13),MID(B49,FIND(".",B49,1)+6,13))),"",IF(ISERROR(MID(B49,FIND(".",B49,1)+6,13)),MID(B49,FIND(",",B49,1)+6,13),MID(B49,FIND(".",B49,1)+6,13)))</f>
        <v/>
      </c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AH50" s="252"/>
      <c r="AI50" s="253"/>
      <c r="AJ50" s="253"/>
      <c r="AK50" s="253"/>
    </row>
    <row r="51" spans="1:43" s="256" customFormat="1" ht="24" customHeight="1" x14ac:dyDescent="0.25">
      <c r="A51" s="254"/>
      <c r="B51" s="254"/>
      <c r="C51" s="345" t="s">
        <v>178</v>
      </c>
      <c r="D51" s="345"/>
      <c r="E51" s="345"/>
      <c r="F51" s="345"/>
      <c r="G51" s="345"/>
      <c r="H51" s="345"/>
      <c r="I51" s="345"/>
      <c r="J51" s="345"/>
      <c r="K51" s="345"/>
      <c r="L51" s="345"/>
      <c r="T51" s="257"/>
      <c r="AE51" s="257" t="s">
        <v>180</v>
      </c>
      <c r="AH51" s="423" t="s">
        <v>179</v>
      </c>
      <c r="AI51" s="423"/>
      <c r="AJ51" s="423"/>
      <c r="AK51" s="423"/>
      <c r="AL51" s="423"/>
      <c r="AM51" s="423"/>
      <c r="AN51" s="423"/>
      <c r="AO51" s="423"/>
      <c r="AP51" s="423"/>
      <c r="AQ51" s="423"/>
    </row>
    <row r="52" spans="1:43" x14ac:dyDescent="0.25">
      <c r="C52" s="419" t="str">
        <f>OP!C55</f>
        <v>Mostar, 31.7.2026.</v>
      </c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9"/>
      <c r="O52" s="419"/>
      <c r="P52" s="419"/>
      <c r="Q52" s="419"/>
      <c r="R52" s="419"/>
      <c r="AH52" s="420" t="str">
        <f>OP!AJ55</f>
        <v>Zvonimir Čolak</v>
      </c>
      <c r="AI52" s="420"/>
      <c r="AJ52" s="420"/>
      <c r="AK52" s="420"/>
      <c r="AL52" s="420"/>
      <c r="AM52" s="420"/>
      <c r="AN52" s="420"/>
      <c r="AO52" s="420"/>
      <c r="AP52" s="420"/>
      <c r="AQ52" s="420"/>
    </row>
    <row r="53" spans="1:43" ht="60.75" customHeight="1" x14ac:dyDescent="0.4">
      <c r="H53" s="260"/>
      <c r="I53" s="260"/>
      <c r="J53" s="260"/>
      <c r="K53" s="260"/>
      <c r="L53" s="260"/>
      <c r="AJ53" s="262"/>
      <c r="AK53" s="263"/>
    </row>
    <row r="54" spans="1:43" ht="60.75" customHeight="1" x14ac:dyDescent="0.4">
      <c r="C54" s="260"/>
      <c r="D54" s="260"/>
      <c r="E54" s="260"/>
      <c r="F54" s="260"/>
      <c r="G54" s="261"/>
      <c r="H54" s="260"/>
      <c r="I54" s="260"/>
      <c r="J54" s="260"/>
      <c r="K54" s="260"/>
      <c r="L54" s="260"/>
      <c r="AJ54" s="262"/>
      <c r="AK54" s="263"/>
    </row>
    <row r="55" spans="1:43" ht="33.75" customHeight="1" x14ac:dyDescent="0.4">
      <c r="C55" s="260"/>
      <c r="D55" s="260"/>
      <c r="E55" s="260"/>
      <c r="F55" s="260"/>
      <c r="G55" s="261"/>
      <c r="H55" s="260"/>
      <c r="I55" s="260"/>
      <c r="J55" s="260"/>
      <c r="K55" s="260"/>
      <c r="L55" s="260"/>
    </row>
    <row r="56" spans="1:43" ht="33.75" customHeight="1" x14ac:dyDescent="0.4">
      <c r="C56" s="260"/>
      <c r="D56" s="260"/>
      <c r="E56" s="260"/>
      <c r="F56" s="260"/>
      <c r="G56" s="261"/>
      <c r="H56" s="260"/>
      <c r="I56" s="260"/>
      <c r="J56" s="260"/>
      <c r="K56" s="260"/>
      <c r="L56" s="260"/>
    </row>
    <row r="57" spans="1:43" ht="72.75" customHeight="1" x14ac:dyDescent="0.35">
      <c r="C57" s="340"/>
      <c r="D57" s="340"/>
      <c r="E57" s="340"/>
      <c r="F57" s="340"/>
      <c r="G57" s="340"/>
      <c r="H57" s="340"/>
      <c r="I57" s="340"/>
      <c r="J57" s="340"/>
      <c r="K57" s="340"/>
      <c r="L57" s="340"/>
      <c r="AJ57" s="262"/>
      <c r="AK57" s="263"/>
    </row>
    <row r="58" spans="1:43" ht="72.75" customHeight="1" x14ac:dyDescent="0.25">
      <c r="AJ58" s="262"/>
      <c r="AK58" s="263"/>
    </row>
    <row r="59" spans="1:43" ht="20.399999999999999" customHeight="1" x14ac:dyDescent="0.3">
      <c r="C59" s="264"/>
      <c r="D59" s="265"/>
      <c r="E59" s="266"/>
      <c r="F59" s="266"/>
      <c r="G59" s="266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8"/>
      <c r="AJ59" s="262"/>
      <c r="AK59" s="263"/>
    </row>
    <row r="60" spans="1:43" x14ac:dyDescent="0.25">
      <c r="C60" s="269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</row>
  </sheetData>
  <mergeCells count="82">
    <mergeCell ref="C16:R16"/>
    <mergeCell ref="S16:AQ16"/>
    <mergeCell ref="C1:R1"/>
    <mergeCell ref="AK1:AQ1"/>
    <mergeCell ref="AK2:AQ2"/>
    <mergeCell ref="C3:R3"/>
    <mergeCell ref="AK4:AQ4"/>
    <mergeCell ref="C5:R5"/>
    <mergeCell ref="C7:R7"/>
    <mergeCell ref="C9:R9"/>
    <mergeCell ref="C11:AQ12"/>
    <mergeCell ref="C14:R15"/>
    <mergeCell ref="S14:AQ15"/>
    <mergeCell ref="C17:R17"/>
    <mergeCell ref="S17:AQ17"/>
    <mergeCell ref="C18:R18"/>
    <mergeCell ref="S18:AQ18"/>
    <mergeCell ref="C19:R19"/>
    <mergeCell ref="S19:AQ19"/>
    <mergeCell ref="C20:R20"/>
    <mergeCell ref="S20:AQ20"/>
    <mergeCell ref="C21:R21"/>
    <mergeCell ref="S21:AQ21"/>
    <mergeCell ref="C22:R22"/>
    <mergeCell ref="S22:AQ22"/>
    <mergeCell ref="C23:R23"/>
    <mergeCell ref="S23:AQ23"/>
    <mergeCell ref="C24:R24"/>
    <mergeCell ref="S24:AQ24"/>
    <mergeCell ref="C25:R25"/>
    <mergeCell ref="S25:AQ25"/>
    <mergeCell ref="C26:R26"/>
    <mergeCell ref="S26:AQ26"/>
    <mergeCell ref="C27:R27"/>
    <mergeCell ref="S27:AQ27"/>
    <mergeCell ref="C28:R28"/>
    <mergeCell ref="S28:AQ28"/>
    <mergeCell ref="C29:R29"/>
    <mergeCell ref="S29:AQ29"/>
    <mergeCell ref="C30:R30"/>
    <mergeCell ref="S30:AQ30"/>
    <mergeCell ref="C31:R31"/>
    <mergeCell ref="S31:AQ31"/>
    <mergeCell ref="C32:R32"/>
    <mergeCell ref="S32:AQ32"/>
    <mergeCell ref="C33:R33"/>
    <mergeCell ref="S33:AQ33"/>
    <mergeCell ref="C34:R34"/>
    <mergeCell ref="S34:AQ34"/>
    <mergeCell ref="C35:R35"/>
    <mergeCell ref="S35:AQ35"/>
    <mergeCell ref="C36:R36"/>
    <mergeCell ref="S36:AQ36"/>
    <mergeCell ref="C37:R37"/>
    <mergeCell ref="S37:AQ37"/>
    <mergeCell ref="C38:R38"/>
    <mergeCell ref="S38:AQ38"/>
    <mergeCell ref="C39:R39"/>
    <mergeCell ref="S39:AQ39"/>
    <mergeCell ref="C40:R40"/>
    <mergeCell ref="S40:AQ40"/>
    <mergeCell ref="C41:R41"/>
    <mergeCell ref="S41:AQ41"/>
    <mergeCell ref="C42:R42"/>
    <mergeCell ref="S42:AQ42"/>
    <mergeCell ref="C43:R43"/>
    <mergeCell ref="S43:AQ43"/>
    <mergeCell ref="C44:R44"/>
    <mergeCell ref="S44:AQ44"/>
    <mergeCell ref="C45:R45"/>
    <mergeCell ref="S45:AQ45"/>
    <mergeCell ref="C46:R46"/>
    <mergeCell ref="S46:AQ46"/>
    <mergeCell ref="C52:R52"/>
    <mergeCell ref="AH52:AQ52"/>
    <mergeCell ref="C57:L57"/>
    <mergeCell ref="C47:R47"/>
    <mergeCell ref="S47:AQ47"/>
    <mergeCell ref="C48:R48"/>
    <mergeCell ref="S48:AQ48"/>
    <mergeCell ref="C51:L51"/>
    <mergeCell ref="AH51:AQ51"/>
  </mergeCells>
  <conditionalFormatting sqref="B3:C3 S3:W3">
    <cfRule type="expression" dxfId="12" priority="7">
      <formula>OR(LEFT(#REF!,5)="Reviz",LEFT(#REF!,6)="Izjava")</formula>
    </cfRule>
  </conditionalFormatting>
  <conditionalFormatting sqref="C1:C2">
    <cfRule type="expression" dxfId="11" priority="2">
      <formula>OR(LEFT(#REF!,5)="Reviz",LEFT(#REF!,6)="Izjava")</formula>
    </cfRule>
  </conditionalFormatting>
  <conditionalFormatting sqref="C1:C10">
    <cfRule type="expression" dxfId="10" priority="6">
      <formula>OR(LEFT(#REF!,5)="Reviz",LEFT(#REF!,6)="Izjava")</formula>
    </cfRule>
  </conditionalFormatting>
  <conditionalFormatting sqref="C11">
    <cfRule type="expression" dxfId="9" priority="12">
      <formula>OR(LEFT(#REF!,5)="Reviz",LEFT(#REF!,6)="Izjava")</formula>
    </cfRule>
    <cfRule type="expression" dxfId="8" priority="13">
      <formula>OR(LEFT(#REF!,5)="Reviz",LEFT(#REF!,6)="Izjava")</formula>
    </cfRule>
  </conditionalFormatting>
  <conditionalFormatting sqref="C14">
    <cfRule type="expression" dxfId="7" priority="11">
      <formula>OR(LEFT(#REF!,5)="Reviz",LEFT(#REF!,6)="Izjava")</formula>
    </cfRule>
  </conditionalFormatting>
  <conditionalFormatting sqref="C16">
    <cfRule type="expression" dxfId="6" priority="9">
      <formula>OR(LEFT(#REF!,5)="Reviz",LEFT(#REF!,6)="Izjava")</formula>
    </cfRule>
  </conditionalFormatting>
  <conditionalFormatting sqref="C59">
    <cfRule type="expression" dxfId="5" priority="14">
      <formula>OR(LEFT(#REF!,5)="Reviz",LEFT(#REF!,6)="Izjava")</formula>
    </cfRule>
    <cfRule type="containsText" dxfId="4" priority="15" operator="containsText" text="Obrazac prazan">
      <formula>NOT(ISERROR(SEARCH("Obrazac prazan",C59)))</formula>
    </cfRule>
  </conditionalFormatting>
  <conditionalFormatting sqref="C53:AH60 X1:AH1 AH2 X3:AH3 AC4:AC7 S16:S48 C17:C48 C49:AH50 C51:AG51 C52 S52:AH52">
    <cfRule type="expression" dxfId="3" priority="16">
      <formula>OR(LEFT(#REF!,5)="Reviz",LEFT(#REF!,6)="Izjava")</formula>
    </cfRule>
  </conditionalFormatting>
  <conditionalFormatting sqref="S14">
    <cfRule type="expression" dxfId="2" priority="10">
      <formula>OR(LEFT(#REF!,5)="Reviz",LEFT(#REF!,6)="Izjava")</formula>
    </cfRule>
  </conditionalFormatting>
  <conditionalFormatting sqref="S1:W1">
    <cfRule type="expression" dxfId="1" priority="8">
      <formula>OR(LEFT(#REF!,5)="Reviz",LEFT(#REF!,6)="Izjava")</formula>
    </cfRule>
  </conditionalFormatting>
  <conditionalFormatting sqref="X1:AG1 X3:AG3 AC4:AC7 C49:AH49 C53:AH54 C55:W56 C57:AH58 AJ1:AJ3">
    <cfRule type="expression" dxfId="0" priority="17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OP</vt:lpstr>
      <vt:lpstr>BS</vt:lpstr>
      <vt:lpstr>VBE</vt:lpstr>
      <vt:lpstr>ITG</vt:lpstr>
      <vt:lpstr>BU</vt:lpstr>
      <vt:lpstr>IPK</vt:lpstr>
      <vt:lpstr>ZB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Eldina Džogić</dc:creator>
  <cp:lastModifiedBy>Martina Zovko</cp:lastModifiedBy>
  <cp:lastPrinted>2025-03-10T10:23:46Z</cp:lastPrinted>
  <dcterms:created xsi:type="dcterms:W3CDTF">2025-03-07T11:31:28Z</dcterms:created>
  <dcterms:modified xsi:type="dcterms:W3CDTF">2026-07-29T13:20:39Z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db9e61-aac5-4f6e-805d-ceb8cb9983a1_Enabled">
    <vt:lpwstr>true</vt:lpwstr>
  </property>
  <property fmtid="{D5CDD505-2E9C-101B-9397-08002B2CF9AE}" pid="3" name="MSIP_Label_29db9e61-aac5-4f6e-805d-ceb8cb9983a1_SetDate">
    <vt:lpwstr>2025-07-22T10:04:00Z</vt:lpwstr>
  </property>
  <property fmtid="{D5CDD505-2E9C-101B-9397-08002B2CF9AE}" pid="4" name="MSIP_Label_29db9e61-aac5-4f6e-805d-ceb8cb9983a1_Method">
    <vt:lpwstr>Standard</vt:lpwstr>
  </property>
  <property fmtid="{D5CDD505-2E9C-101B-9397-08002B2CF9AE}" pid="5" name="MSIP_Label_29db9e61-aac5-4f6e-805d-ceb8cb9983a1_Name">
    <vt:lpwstr>UniCredit - Internal Use Only - no visual markings</vt:lpwstr>
  </property>
  <property fmtid="{D5CDD505-2E9C-101B-9397-08002B2CF9AE}" pid="6" name="MSIP_Label_29db9e61-aac5-4f6e-805d-ceb8cb9983a1_SiteId">
    <vt:lpwstr>2cc49ce9-66a1-41ac-a96b-bdc54247696a</vt:lpwstr>
  </property>
  <property fmtid="{D5CDD505-2E9C-101B-9397-08002B2CF9AE}" pid="7" name="MSIP_Label_29db9e61-aac5-4f6e-805d-ceb8cb9983a1_ActionId">
    <vt:lpwstr>131b75d0-724f-43a1-819d-b555200cb90e</vt:lpwstr>
  </property>
  <property fmtid="{D5CDD505-2E9C-101B-9397-08002B2CF9AE}" pid="8" name="MSIP_Label_29db9e61-aac5-4f6e-805d-ceb8cb9983a1_ContentBits">
    <vt:lpwstr>0</vt:lpwstr>
  </property>
  <property fmtid="{D5CDD505-2E9C-101B-9397-08002B2CF9AE}" pid="9" name="MSIP_Label_29db9e61-aac5-4f6e-805d-ceb8cb9983a1_Tag">
    <vt:lpwstr>10, 3, 0, 1</vt:lpwstr>
  </property>
</Properties>
</file>